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pielplan" sheetId="1" r:id="rId1"/>
    <sheet name="Übersicht" sheetId="2" state="hidden" r:id="rId2"/>
    <sheet name="unsortiert" sheetId="3" state="hidden" r:id="rId3"/>
    <sheet name="TABELLE" sheetId="4" r:id="rId4"/>
  </sheets>
  <definedNames>
    <definedName name="_xlnm._FilterDatabase" localSheetId="0" hidden="1">'Spielplan'!$A$8:$R$65</definedName>
    <definedName name="_xlnm.Print_Area" localSheetId="0">'Spielplan'!$B$1:$Q$65</definedName>
    <definedName name="_xlnm.Print_Titles" localSheetId="0">'Spielplan'!$1:$8</definedName>
    <definedName name="Excel_BuiltIn_Print_Area_1">'Spielplan'!#REF!</definedName>
    <definedName name="Excel_BuiltIn_Print_Area_1_1">'Spielplan'!$A$1:$Q$33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<sst xmlns="http://schemas.openxmlformats.org/spreadsheetml/2006/main" count="474" uniqueCount="55">
  <si>
    <t>Klaus Kessler</t>
  </si>
  <si>
    <t>Tel.: privat:    0202/42 72 11</t>
  </si>
  <si>
    <t>Einfärbung</t>
  </si>
  <si>
    <t>Distelbeck 21</t>
  </si>
  <si>
    <t>42119  Wuppertal</t>
  </si>
  <si>
    <t>Kl.Kessler@web.de</t>
  </si>
  <si>
    <t xml:space="preserve"> </t>
  </si>
  <si>
    <t xml:space="preserve">aktuelle Infos im Internet: </t>
  </si>
  <si>
    <t>www.bkv-wuppertal.net</t>
  </si>
  <si>
    <t>Nr</t>
  </si>
  <si>
    <t>Runde</t>
  </si>
  <si>
    <t>Tag</t>
  </si>
  <si>
    <t>Datum</t>
  </si>
  <si>
    <t>Zeit</t>
  </si>
  <si>
    <t>Heim</t>
  </si>
  <si>
    <t>Gast</t>
  </si>
  <si>
    <t>H-Holz</t>
  </si>
  <si>
    <t>HP</t>
  </si>
  <si>
    <t>H</t>
  </si>
  <si>
    <t>G</t>
  </si>
  <si>
    <t>GP</t>
  </si>
  <si>
    <t>G-Holz</t>
  </si>
  <si>
    <t>Heim - Gast</t>
  </si>
  <si>
    <t>Di</t>
  </si>
  <si>
    <t>17 Uhr</t>
  </si>
  <si>
    <t>Stadtverwaltung</t>
  </si>
  <si>
    <t>-</t>
  </si>
  <si>
    <t>:</t>
  </si>
  <si>
    <t>Vorwerk &amp; Co. 1</t>
  </si>
  <si>
    <t>Vorwerk &amp; Co. 2</t>
  </si>
  <si>
    <t>Mi</t>
  </si>
  <si>
    <t>SSG Wuppertal 1</t>
  </si>
  <si>
    <t>SSG Wuppertal 2</t>
  </si>
  <si>
    <t>Grünsiegel</t>
  </si>
  <si>
    <t>Rainbow</t>
  </si>
  <si>
    <t>Mo</t>
  </si>
  <si>
    <t>Schmersal</t>
  </si>
  <si>
    <t>Do</t>
  </si>
  <si>
    <t>20 Uhr</t>
  </si>
  <si>
    <t>R</t>
  </si>
  <si>
    <t>Ä=</t>
  </si>
  <si>
    <t>Änderung</t>
  </si>
  <si>
    <t>Rang</t>
  </si>
  <si>
    <t>Spiele</t>
  </si>
  <si>
    <t>VEREIN</t>
  </si>
  <si>
    <t>P</t>
  </si>
  <si>
    <t>EWP</t>
  </si>
  <si>
    <t>Holz</t>
  </si>
  <si>
    <t>H-EWP</t>
  </si>
  <si>
    <t>G-EWP</t>
  </si>
  <si>
    <t>Stadtsparkasse</t>
  </si>
  <si>
    <t>19 Uhr</t>
  </si>
  <si>
    <t>Spielplan Kegeln Saison 2021/2022</t>
  </si>
  <si>
    <t>Ä</t>
  </si>
  <si>
    <t>Stand: Saisonende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</si>
</sst>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.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10" applyNumberFormat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 vertical="top"/>
    </xf>
    <xf numFmtId="0" fontId="8" fillId="34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64" fontId="10" fillId="34" borderId="2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164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164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vertical="center"/>
      <protection/>
    </xf>
    <xf numFmtId="0" fontId="12" fillId="0" borderId="31" xfId="0" applyFont="1" applyBorder="1" applyAlignment="1">
      <alignment horizontal="center"/>
    </xf>
    <xf numFmtId="14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6" borderId="31" xfId="0" applyFont="1" applyFill="1" applyBorder="1" applyAlignment="1">
      <alignment horizontal="center"/>
    </xf>
    <xf numFmtId="14" fontId="12" fillId="36" borderId="31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52" applyNumberFormat="1" applyFont="1" applyFill="1" applyBorder="1" applyAlignment="1" applyProtection="1">
      <alignment/>
      <protection/>
    </xf>
    <xf numFmtId="0" fontId="13" fillId="33" borderId="0" xfId="0" applyFont="1" applyFill="1" applyAlignment="1">
      <alignment horizontal="left" indent="2"/>
    </xf>
    <xf numFmtId="0" fontId="16" fillId="33" borderId="0" xfId="0" applyFont="1" applyFill="1" applyAlignment="1">
      <alignment/>
    </xf>
    <xf numFmtId="0" fontId="17" fillId="33" borderId="0" xfId="52" applyNumberFormat="1" applyFont="1" applyFill="1" applyBorder="1" applyAlignment="1" applyProtection="1">
      <alignment/>
      <protection/>
    </xf>
    <xf numFmtId="0" fontId="12" fillId="37" borderId="0" xfId="0" applyFont="1" applyFill="1" applyAlignment="1">
      <alignment vertical="top"/>
    </xf>
    <xf numFmtId="0" fontId="13" fillId="37" borderId="0" xfId="0" applyFont="1" applyFill="1" applyAlignment="1">
      <alignment horizontal="center" vertical="top"/>
    </xf>
    <xf numFmtId="0" fontId="13" fillId="37" borderId="0" xfId="0" applyFont="1" applyFill="1" applyAlignment="1">
      <alignment horizontal="left" vertical="top"/>
    </xf>
    <xf numFmtId="0" fontId="12" fillId="38" borderId="3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gebnis 2" xfId="46"/>
    <cellStyle name="Ergebnis 3" xfId="47"/>
    <cellStyle name="Ergebnis 4" xfId="48"/>
    <cellStyle name="Erklärender Text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Überschrift 5" xfId="62"/>
    <cellStyle name="Überschrift 6" xfId="63"/>
    <cellStyle name="Überschrift 7" xfId="64"/>
    <cellStyle name="Überschrift 8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109"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.Kessler@web.de" TargetMode="External" /><Relationship Id="rId2" Type="http://schemas.openxmlformats.org/officeDocument/2006/relationships/hyperlink" Target="http://www.bkv-wuppertal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="85" zoomScaleNormal="85" zoomScalePageLayoutView="0" workbookViewId="0" topLeftCell="A1">
      <pane ySplit="8" topLeftCell="A52" activePane="bottomLeft" state="frozen"/>
      <selection pane="topLeft" activeCell="E1" sqref="E1"/>
      <selection pane="bottomLeft" activeCell="M66" sqref="M66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7.140625" style="0" customWidth="1"/>
    <col min="4" max="4" width="8.140625" style="0" customWidth="1"/>
    <col min="5" max="5" width="8.7109375" style="0" customWidth="1"/>
    <col min="6" max="6" width="19.421875" style="0" customWidth="1"/>
    <col min="7" max="7" width="17.28125" style="0" customWidth="1"/>
    <col min="8" max="8" width="32.421875" style="0" customWidth="1"/>
    <col min="9" max="9" width="4.28125" style="0" customWidth="1"/>
    <col min="10" max="10" width="32.421875" style="0" customWidth="1"/>
    <col min="11" max="11" width="13.8515625" style="0" customWidth="1"/>
    <col min="12" max="16" width="5.57421875" style="0" customWidth="1"/>
    <col min="17" max="17" width="13.8515625" style="0" customWidth="1"/>
    <col min="18" max="18" width="31.140625" style="0" hidden="1" customWidth="1"/>
    <col min="19" max="20" width="11.421875" style="1" customWidth="1"/>
    <col min="21" max="21" width="24.57421875" style="1" customWidth="1"/>
  </cols>
  <sheetData>
    <row r="1" spans="1:17" s="1" customFormat="1" ht="20.25" customHeight="1">
      <c r="A1" s="2"/>
      <c r="B1" s="64" t="s">
        <v>0</v>
      </c>
      <c r="C1" s="64"/>
      <c r="D1" s="64"/>
      <c r="E1" s="64"/>
      <c r="F1" s="64"/>
      <c r="G1" s="64" t="s">
        <v>1</v>
      </c>
      <c r="H1" s="64"/>
      <c r="I1" s="64"/>
      <c r="J1" s="65" t="s">
        <v>2</v>
      </c>
      <c r="K1" s="60"/>
      <c r="L1" s="60"/>
      <c r="M1" s="60"/>
      <c r="N1" s="60"/>
      <c r="O1" s="60"/>
      <c r="P1" s="60"/>
      <c r="Q1" s="60"/>
    </row>
    <row r="2" spans="1:17" s="1" customFormat="1" ht="20.25" customHeight="1">
      <c r="A2" s="2"/>
      <c r="B2" s="64" t="s">
        <v>3</v>
      </c>
      <c r="C2" s="64"/>
      <c r="D2" s="64"/>
      <c r="E2" s="64"/>
      <c r="F2" s="64"/>
      <c r="G2" s="64"/>
      <c r="H2" s="64"/>
      <c r="I2" s="64"/>
      <c r="J2" s="57"/>
      <c r="K2" s="60"/>
      <c r="L2" s="60"/>
      <c r="M2" s="60"/>
      <c r="N2" s="60"/>
      <c r="O2" s="60"/>
      <c r="P2" s="60"/>
      <c r="Q2" s="60"/>
    </row>
    <row r="3" spans="1:17" s="1" customFormat="1" ht="20.25" customHeight="1">
      <c r="A3" s="2"/>
      <c r="B3" s="64" t="s">
        <v>4</v>
      </c>
      <c r="C3" s="64"/>
      <c r="D3" s="64"/>
      <c r="E3" s="64"/>
      <c r="F3" s="64"/>
      <c r="G3" s="66" t="s">
        <v>5</v>
      </c>
      <c r="H3" s="67"/>
      <c r="I3" s="64"/>
      <c r="J3" s="57"/>
      <c r="K3" s="60"/>
      <c r="L3" s="60"/>
      <c r="M3" s="60" t="s">
        <v>6</v>
      </c>
      <c r="N3" s="60"/>
      <c r="O3" s="60"/>
      <c r="P3" s="60"/>
      <c r="Q3" s="60"/>
    </row>
    <row r="4" spans="1:17" s="1" customFormat="1" ht="20.25" customHeight="1">
      <c r="A4" s="2"/>
      <c r="B4" s="68" t="s">
        <v>7</v>
      </c>
      <c r="C4" s="64"/>
      <c r="D4" s="64"/>
      <c r="E4" s="64"/>
      <c r="F4" s="64"/>
      <c r="G4" s="69" t="s">
        <v>8</v>
      </c>
      <c r="H4" s="67"/>
      <c r="I4" s="64"/>
      <c r="J4" s="60"/>
      <c r="K4" s="60"/>
      <c r="L4" s="60"/>
      <c r="M4" s="60"/>
      <c r="N4" s="60"/>
      <c r="O4" s="60"/>
      <c r="P4" s="60"/>
      <c r="Q4" s="60"/>
    </row>
    <row r="5" spans="1:17" s="1" customFormat="1" ht="20.25" customHeight="1">
      <c r="A5" s="2"/>
      <c r="B5" s="64"/>
      <c r="C5" s="64"/>
      <c r="D5" s="64"/>
      <c r="E5" s="64"/>
      <c r="F5" s="64"/>
      <c r="G5" s="64"/>
      <c r="H5" s="64"/>
      <c r="I5" s="64"/>
      <c r="J5" s="60"/>
      <c r="K5" s="60"/>
      <c r="L5" s="60"/>
      <c r="M5" s="60"/>
      <c r="N5" s="60"/>
      <c r="O5" s="60"/>
      <c r="P5" s="60"/>
      <c r="Q5" s="60"/>
    </row>
    <row r="6" spans="1:17" s="1" customFormat="1" ht="20.25" customHeight="1">
      <c r="A6" s="2"/>
      <c r="B6" s="64" t="s">
        <v>52</v>
      </c>
      <c r="C6" s="64"/>
      <c r="D6" s="64"/>
      <c r="E6" s="64"/>
      <c r="F6" s="64"/>
      <c r="G6" s="64"/>
      <c r="H6" s="64"/>
      <c r="I6" s="64"/>
      <c r="J6" s="60"/>
      <c r="K6" s="60"/>
      <c r="L6" s="60"/>
      <c r="M6" s="60"/>
      <c r="N6" s="60"/>
      <c r="O6" s="60"/>
      <c r="P6" s="60"/>
      <c r="Q6" s="60"/>
    </row>
    <row r="7" spans="1:17" s="1" customFormat="1" ht="20.25" customHeight="1">
      <c r="A7" s="2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</row>
    <row r="8" spans="1:21" s="7" customFormat="1" ht="36" customHeight="1">
      <c r="A8" s="4"/>
      <c r="B8" s="70"/>
      <c r="C8" s="71" t="s">
        <v>9</v>
      </c>
      <c r="D8" s="71" t="s">
        <v>10</v>
      </c>
      <c r="E8" s="71" t="s">
        <v>11</v>
      </c>
      <c r="F8" s="71" t="s">
        <v>12</v>
      </c>
      <c r="G8" s="71" t="s">
        <v>13</v>
      </c>
      <c r="H8" s="72" t="s">
        <v>14</v>
      </c>
      <c r="I8" s="72"/>
      <c r="J8" s="72" t="s">
        <v>15</v>
      </c>
      <c r="K8" s="71" t="s">
        <v>16</v>
      </c>
      <c r="L8" s="71" t="s">
        <v>17</v>
      </c>
      <c r="M8" s="71" t="s">
        <v>18</v>
      </c>
      <c r="N8" s="71"/>
      <c r="O8" s="71" t="s">
        <v>19</v>
      </c>
      <c r="P8" s="71" t="s">
        <v>20</v>
      </c>
      <c r="Q8" s="71" t="s">
        <v>21</v>
      </c>
      <c r="R8" s="5" t="s">
        <v>22</v>
      </c>
      <c r="S8" s="6"/>
      <c r="T8" s="6"/>
      <c r="U8" s="6"/>
    </row>
    <row r="9" spans="1:18" ht="23.25" customHeight="1">
      <c r="A9" s="8"/>
      <c r="B9" s="55"/>
      <c r="C9" s="55">
        <v>1</v>
      </c>
      <c r="D9" s="55" t="s">
        <v>18</v>
      </c>
      <c r="E9" s="62" t="s">
        <v>35</v>
      </c>
      <c r="F9" s="56">
        <v>44473</v>
      </c>
      <c r="G9" s="63" t="s">
        <v>24</v>
      </c>
      <c r="H9" s="57" t="s">
        <v>34</v>
      </c>
      <c r="I9" s="73" t="s">
        <v>26</v>
      </c>
      <c r="J9" s="57" t="s">
        <v>29</v>
      </c>
      <c r="K9" s="58">
        <v>1161</v>
      </c>
      <c r="L9" s="55">
        <v>34</v>
      </c>
      <c r="M9" s="55">
        <v>3</v>
      </c>
      <c r="N9" s="73" t="s">
        <v>27</v>
      </c>
      <c r="O9" s="55">
        <v>0</v>
      </c>
      <c r="P9" s="55">
        <v>21</v>
      </c>
      <c r="Q9" s="55">
        <v>1117</v>
      </c>
      <c r="R9" t="str">
        <f aca="true" t="shared" si="0" ref="R9:R57">CONCATENATE(H9,I9,J9)</f>
        <v>Rainbow-Vorwerk &amp; Co. 2</v>
      </c>
    </row>
    <row r="10" spans="1:18" ht="23.25" customHeight="1">
      <c r="A10" s="8"/>
      <c r="B10" s="55" t="s">
        <v>53</v>
      </c>
      <c r="C10" s="55">
        <v>2</v>
      </c>
      <c r="D10" s="55" t="s">
        <v>18</v>
      </c>
      <c r="E10" s="62" t="s">
        <v>30</v>
      </c>
      <c r="F10" s="56">
        <v>44466</v>
      </c>
      <c r="G10" s="63" t="s">
        <v>24</v>
      </c>
      <c r="H10" s="57" t="s">
        <v>32</v>
      </c>
      <c r="I10" s="73" t="s">
        <v>26</v>
      </c>
      <c r="J10" s="57" t="s">
        <v>31</v>
      </c>
      <c r="K10" s="58">
        <v>953</v>
      </c>
      <c r="L10" s="55">
        <v>15</v>
      </c>
      <c r="M10" s="55">
        <v>0</v>
      </c>
      <c r="N10" s="73" t="s">
        <v>27</v>
      </c>
      <c r="O10" s="55">
        <v>3</v>
      </c>
      <c r="P10" s="55">
        <v>40</v>
      </c>
      <c r="Q10" s="55">
        <v>1207</v>
      </c>
      <c r="R10" t="str">
        <f t="shared" si="0"/>
        <v>SSG Wuppertal 2-SSG Wuppertal 1</v>
      </c>
    </row>
    <row r="11" spans="1:18" ht="23.25" customHeight="1">
      <c r="A11" s="8"/>
      <c r="B11" s="55"/>
      <c r="C11" s="55">
        <v>3</v>
      </c>
      <c r="D11" s="55" t="s">
        <v>18</v>
      </c>
      <c r="E11" s="62" t="s">
        <v>37</v>
      </c>
      <c r="F11" s="56">
        <v>44476</v>
      </c>
      <c r="G11" s="63" t="s">
        <v>51</v>
      </c>
      <c r="H11" s="57" t="s">
        <v>50</v>
      </c>
      <c r="I11" s="73" t="s">
        <v>26</v>
      </c>
      <c r="J11" s="57" t="s">
        <v>36</v>
      </c>
      <c r="K11" s="58">
        <v>1176</v>
      </c>
      <c r="L11" s="55">
        <v>36</v>
      </c>
      <c r="M11" s="55">
        <v>3</v>
      </c>
      <c r="N11" s="73" t="s">
        <v>27</v>
      </c>
      <c r="O11" s="55">
        <v>0</v>
      </c>
      <c r="P11" s="55">
        <v>19</v>
      </c>
      <c r="Q11" s="55">
        <v>1023</v>
      </c>
      <c r="R11" t="str">
        <f t="shared" si="0"/>
        <v>Stadtsparkasse-Schmersal</v>
      </c>
    </row>
    <row r="12" spans="1:18" ht="23.25" customHeight="1">
      <c r="A12" s="8"/>
      <c r="B12" s="55" t="s">
        <v>53</v>
      </c>
      <c r="C12" s="55">
        <v>4</v>
      </c>
      <c r="D12" s="55" t="s">
        <v>18</v>
      </c>
      <c r="E12" s="62" t="s">
        <v>23</v>
      </c>
      <c r="F12" s="56">
        <v>44621</v>
      </c>
      <c r="G12" s="63" t="s">
        <v>24</v>
      </c>
      <c r="H12" s="57" t="s">
        <v>25</v>
      </c>
      <c r="I12" s="55" t="s">
        <v>26</v>
      </c>
      <c r="J12" s="57" t="s">
        <v>28</v>
      </c>
      <c r="K12" s="58">
        <v>1191</v>
      </c>
      <c r="L12" s="55">
        <v>29</v>
      </c>
      <c r="M12" s="55">
        <v>1</v>
      </c>
      <c r="N12" s="75" t="s">
        <v>27</v>
      </c>
      <c r="O12" s="55">
        <v>2</v>
      </c>
      <c r="P12" s="55">
        <v>26</v>
      </c>
      <c r="Q12" s="55">
        <v>1195</v>
      </c>
      <c r="R12" t="str">
        <f t="shared" si="0"/>
        <v>Stadtverwaltung-Vorwerk &amp; Co. 1</v>
      </c>
    </row>
    <row r="13" spans="1:18" ht="23.25" customHeight="1">
      <c r="A13" s="8"/>
      <c r="B13" s="55"/>
      <c r="C13" s="55">
        <v>6</v>
      </c>
      <c r="D13" s="55" t="s">
        <v>18</v>
      </c>
      <c r="E13" s="62" t="s">
        <v>35</v>
      </c>
      <c r="F13" s="56">
        <v>44487</v>
      </c>
      <c r="G13" s="63" t="s">
        <v>24</v>
      </c>
      <c r="H13" s="57" t="s">
        <v>34</v>
      </c>
      <c r="I13" s="55" t="s">
        <v>26</v>
      </c>
      <c r="J13" s="57" t="s">
        <v>25</v>
      </c>
      <c r="K13" s="58">
        <v>1096</v>
      </c>
      <c r="L13" s="55">
        <v>20</v>
      </c>
      <c r="M13" s="55">
        <v>0</v>
      </c>
      <c r="N13" s="75" t="s">
        <v>27</v>
      </c>
      <c r="O13" s="55">
        <v>3</v>
      </c>
      <c r="P13" s="55">
        <v>35</v>
      </c>
      <c r="Q13" s="55">
        <v>1262</v>
      </c>
      <c r="R13" t="str">
        <f t="shared" si="0"/>
        <v>Rainbow-Stadtverwaltung</v>
      </c>
    </row>
    <row r="14" spans="1:18" ht="23.25" customHeight="1">
      <c r="A14" s="8"/>
      <c r="B14" s="55"/>
      <c r="C14" s="55">
        <v>7</v>
      </c>
      <c r="D14" s="55" t="s">
        <v>18</v>
      </c>
      <c r="E14" s="62" t="s">
        <v>23</v>
      </c>
      <c r="F14" s="56">
        <v>44488</v>
      </c>
      <c r="G14" s="63" t="s">
        <v>38</v>
      </c>
      <c r="H14" s="57" t="s">
        <v>36</v>
      </c>
      <c r="I14" s="55" t="s">
        <v>26</v>
      </c>
      <c r="J14" s="57" t="s">
        <v>32</v>
      </c>
      <c r="K14" s="58">
        <v>1006</v>
      </c>
      <c r="L14" s="55">
        <v>28</v>
      </c>
      <c r="M14" s="55">
        <v>1</v>
      </c>
      <c r="N14" s="75" t="s">
        <v>27</v>
      </c>
      <c r="O14" s="55">
        <v>2</v>
      </c>
      <c r="P14" s="55">
        <v>27</v>
      </c>
      <c r="Q14" s="55">
        <v>1036</v>
      </c>
      <c r="R14" t="str">
        <f t="shared" si="0"/>
        <v>Schmersal-SSG Wuppertal 2</v>
      </c>
    </row>
    <row r="15" spans="1:18" ht="23.25" customHeight="1">
      <c r="A15" s="8"/>
      <c r="B15" s="55"/>
      <c r="C15" s="55">
        <v>8</v>
      </c>
      <c r="D15" s="55" t="s">
        <v>18</v>
      </c>
      <c r="E15" s="62" t="s">
        <v>30</v>
      </c>
      <c r="F15" s="56">
        <v>44496</v>
      </c>
      <c r="G15" s="63" t="s">
        <v>24</v>
      </c>
      <c r="H15" s="57" t="s">
        <v>31</v>
      </c>
      <c r="I15" s="55" t="s">
        <v>26</v>
      </c>
      <c r="J15" s="57" t="s">
        <v>28</v>
      </c>
      <c r="K15" s="58">
        <v>1204</v>
      </c>
      <c r="L15" s="55">
        <v>24</v>
      </c>
      <c r="M15" s="55">
        <v>1</v>
      </c>
      <c r="N15" s="75" t="s">
        <v>27</v>
      </c>
      <c r="O15" s="55">
        <v>2</v>
      </c>
      <c r="P15" s="55">
        <v>31</v>
      </c>
      <c r="Q15" s="55">
        <v>1239</v>
      </c>
      <c r="R15" t="str">
        <f t="shared" si="0"/>
        <v>SSG Wuppertal 1-Vorwerk &amp; Co. 1</v>
      </c>
    </row>
    <row r="16" spans="1:18" ht="23.25" customHeight="1">
      <c r="A16" s="8"/>
      <c r="B16" s="55" t="s">
        <v>53</v>
      </c>
      <c r="C16" s="55">
        <v>10</v>
      </c>
      <c r="D16" s="55" t="s">
        <v>18</v>
      </c>
      <c r="E16" s="62" t="s">
        <v>37</v>
      </c>
      <c r="F16" s="56">
        <v>44616</v>
      </c>
      <c r="G16" s="63" t="s">
        <v>51</v>
      </c>
      <c r="H16" s="57" t="s">
        <v>50</v>
      </c>
      <c r="I16" s="55" t="s">
        <v>26</v>
      </c>
      <c r="J16" s="57" t="s">
        <v>25</v>
      </c>
      <c r="K16" s="58">
        <v>1255</v>
      </c>
      <c r="L16" s="55">
        <v>29</v>
      </c>
      <c r="M16" s="55">
        <v>2</v>
      </c>
      <c r="N16" s="75" t="s">
        <v>27</v>
      </c>
      <c r="O16" s="55">
        <v>1</v>
      </c>
      <c r="P16" s="55">
        <v>26</v>
      </c>
      <c r="Q16" s="55">
        <v>1161</v>
      </c>
      <c r="R16" t="str">
        <f t="shared" si="0"/>
        <v>Stadtsparkasse-Stadtverwaltung</v>
      </c>
    </row>
    <row r="17" spans="1:18" ht="23.25" customHeight="1">
      <c r="A17" s="8"/>
      <c r="B17" s="55"/>
      <c r="C17" s="55">
        <v>11</v>
      </c>
      <c r="D17" s="55" t="s">
        <v>18</v>
      </c>
      <c r="E17" s="62" t="s">
        <v>23</v>
      </c>
      <c r="F17" s="56">
        <v>44502</v>
      </c>
      <c r="G17" s="63" t="s">
        <v>24</v>
      </c>
      <c r="H17" s="57" t="s">
        <v>29</v>
      </c>
      <c r="I17" s="55" t="s">
        <v>26</v>
      </c>
      <c r="J17" s="57" t="s">
        <v>28</v>
      </c>
      <c r="K17" s="58">
        <v>1172</v>
      </c>
      <c r="L17" s="55">
        <v>33</v>
      </c>
      <c r="M17" s="55">
        <v>2</v>
      </c>
      <c r="N17" s="75" t="s">
        <v>27</v>
      </c>
      <c r="O17" s="55">
        <v>1</v>
      </c>
      <c r="P17" s="55">
        <v>22</v>
      </c>
      <c r="Q17" s="55">
        <v>1082</v>
      </c>
      <c r="R17" t="str">
        <f t="shared" si="0"/>
        <v>Vorwerk &amp; Co. 2-Vorwerk &amp; Co. 1</v>
      </c>
    </row>
    <row r="18" spans="1:18" ht="23.25" customHeight="1">
      <c r="A18" s="8"/>
      <c r="B18" s="55"/>
      <c r="C18" s="55">
        <v>12</v>
      </c>
      <c r="D18" s="55" t="s">
        <v>18</v>
      </c>
      <c r="E18" s="62" t="s">
        <v>23</v>
      </c>
      <c r="F18" s="56">
        <v>44502</v>
      </c>
      <c r="G18" s="63" t="s">
        <v>38</v>
      </c>
      <c r="H18" s="57" t="s">
        <v>36</v>
      </c>
      <c r="I18" s="55" t="s">
        <v>26</v>
      </c>
      <c r="J18" s="57" t="s">
        <v>34</v>
      </c>
      <c r="K18" s="58">
        <v>1069</v>
      </c>
      <c r="L18" s="55">
        <v>28</v>
      </c>
      <c r="M18" s="55">
        <v>2</v>
      </c>
      <c r="N18" s="75" t="s">
        <v>27</v>
      </c>
      <c r="O18" s="55">
        <v>1</v>
      </c>
      <c r="P18" s="55">
        <v>27</v>
      </c>
      <c r="Q18" s="55">
        <v>1023</v>
      </c>
      <c r="R18" t="str">
        <f t="shared" si="0"/>
        <v>Schmersal-Rainbow</v>
      </c>
    </row>
    <row r="19" spans="1:18" ht="23.25" customHeight="1">
      <c r="A19" s="8"/>
      <c r="B19" s="55"/>
      <c r="C19" s="55">
        <v>13</v>
      </c>
      <c r="D19" s="55" t="s">
        <v>18</v>
      </c>
      <c r="E19" s="62" t="s">
        <v>30</v>
      </c>
      <c r="F19" s="56">
        <v>44503</v>
      </c>
      <c r="G19" s="63" t="s">
        <v>24</v>
      </c>
      <c r="H19" s="57" t="s">
        <v>32</v>
      </c>
      <c r="I19" s="55" t="s">
        <v>26</v>
      </c>
      <c r="J19" s="57" t="s">
        <v>25</v>
      </c>
      <c r="K19" s="76">
        <v>998</v>
      </c>
      <c r="L19" s="55">
        <v>17</v>
      </c>
      <c r="M19" s="55">
        <v>0</v>
      </c>
      <c r="N19" s="75" t="s">
        <v>27</v>
      </c>
      <c r="O19" s="55">
        <v>3</v>
      </c>
      <c r="P19" s="55">
        <v>38</v>
      </c>
      <c r="Q19" s="55">
        <v>1159</v>
      </c>
      <c r="R19" t="str">
        <f t="shared" si="0"/>
        <v>SSG Wuppertal 2-Stadtverwaltung</v>
      </c>
    </row>
    <row r="20" spans="1:18" ht="23.25" customHeight="1">
      <c r="A20" s="8"/>
      <c r="B20" s="55"/>
      <c r="C20" s="55">
        <v>15</v>
      </c>
      <c r="D20" s="55" t="s">
        <v>18</v>
      </c>
      <c r="E20" s="62" t="s">
        <v>23</v>
      </c>
      <c r="F20" s="56">
        <v>44509</v>
      </c>
      <c r="G20" s="63" t="s">
        <v>24</v>
      </c>
      <c r="H20" s="57" t="s">
        <v>28</v>
      </c>
      <c r="I20" s="55" t="s">
        <v>26</v>
      </c>
      <c r="J20" s="57" t="s">
        <v>36</v>
      </c>
      <c r="K20" s="58">
        <v>1133</v>
      </c>
      <c r="L20" s="55">
        <v>31</v>
      </c>
      <c r="M20" s="55">
        <v>2</v>
      </c>
      <c r="N20" s="75" t="s">
        <v>27</v>
      </c>
      <c r="O20" s="55">
        <v>1</v>
      </c>
      <c r="P20" s="55">
        <v>24</v>
      </c>
      <c r="Q20" s="55">
        <v>1063</v>
      </c>
      <c r="R20" t="str">
        <f t="shared" si="0"/>
        <v>Vorwerk &amp; Co. 1-Schmersal</v>
      </c>
    </row>
    <row r="21" spans="1:18" ht="23.25" customHeight="1">
      <c r="A21" s="8"/>
      <c r="B21" s="55"/>
      <c r="C21" s="55">
        <v>16</v>
      </c>
      <c r="D21" s="55" t="s">
        <v>18</v>
      </c>
      <c r="E21" s="62" t="s">
        <v>30</v>
      </c>
      <c r="F21" s="56">
        <v>44510</v>
      </c>
      <c r="G21" s="63" t="s">
        <v>24</v>
      </c>
      <c r="H21" s="57" t="s">
        <v>31</v>
      </c>
      <c r="I21" s="55" t="s">
        <v>26</v>
      </c>
      <c r="J21" s="57" t="s">
        <v>34</v>
      </c>
      <c r="K21" s="58">
        <v>1260</v>
      </c>
      <c r="L21" s="55">
        <v>33</v>
      </c>
      <c r="M21" s="55">
        <v>2</v>
      </c>
      <c r="N21" s="75" t="s">
        <v>27</v>
      </c>
      <c r="O21" s="55">
        <v>1</v>
      </c>
      <c r="P21" s="55">
        <v>22</v>
      </c>
      <c r="Q21" s="55">
        <v>1136</v>
      </c>
      <c r="R21" t="str">
        <f t="shared" si="0"/>
        <v>SSG Wuppertal 1-Rainbow</v>
      </c>
    </row>
    <row r="22" spans="1:18" ht="23.25" customHeight="1">
      <c r="A22" s="8"/>
      <c r="B22" s="55"/>
      <c r="C22" s="55">
        <v>17</v>
      </c>
      <c r="D22" s="55" t="s">
        <v>18</v>
      </c>
      <c r="E22" s="62" t="s">
        <v>37</v>
      </c>
      <c r="F22" s="56">
        <v>44511</v>
      </c>
      <c r="G22" s="63" t="s">
        <v>51</v>
      </c>
      <c r="H22" s="57" t="s">
        <v>50</v>
      </c>
      <c r="I22" s="55" t="s">
        <v>26</v>
      </c>
      <c r="J22" s="57" t="s">
        <v>32</v>
      </c>
      <c r="K22" s="58">
        <v>1257</v>
      </c>
      <c r="L22" s="55">
        <v>36</v>
      </c>
      <c r="M22" s="55">
        <v>3</v>
      </c>
      <c r="N22" s="75" t="s">
        <v>27</v>
      </c>
      <c r="O22" s="55">
        <v>0</v>
      </c>
      <c r="P22" s="55">
        <v>19</v>
      </c>
      <c r="Q22" s="55">
        <v>996</v>
      </c>
      <c r="R22" t="str">
        <f t="shared" si="0"/>
        <v>Stadtsparkasse-SSG Wuppertal 2</v>
      </c>
    </row>
    <row r="23" spans="1:18" ht="23.25" customHeight="1">
      <c r="A23" s="8"/>
      <c r="B23" s="55"/>
      <c r="C23" s="55">
        <v>18</v>
      </c>
      <c r="D23" s="55" t="s">
        <v>18</v>
      </c>
      <c r="E23" s="62" t="s">
        <v>35</v>
      </c>
      <c r="F23" s="56">
        <v>44515</v>
      </c>
      <c r="G23" s="63" t="s">
        <v>24</v>
      </c>
      <c r="H23" s="57" t="s">
        <v>34</v>
      </c>
      <c r="I23" s="55" t="s">
        <v>26</v>
      </c>
      <c r="J23" s="57" t="s">
        <v>50</v>
      </c>
      <c r="K23" s="58">
        <v>1044</v>
      </c>
      <c r="L23" s="55">
        <v>19</v>
      </c>
      <c r="M23" s="55">
        <v>0</v>
      </c>
      <c r="N23" s="75" t="s">
        <v>27</v>
      </c>
      <c r="O23" s="55">
        <v>3</v>
      </c>
      <c r="P23" s="55">
        <v>36</v>
      </c>
      <c r="Q23" s="55">
        <v>1163</v>
      </c>
      <c r="R23" t="str">
        <f t="shared" si="0"/>
        <v>Rainbow-Stadtsparkasse</v>
      </c>
    </row>
    <row r="24" spans="1:18" ht="23.25" customHeight="1">
      <c r="A24" s="8"/>
      <c r="B24" s="55"/>
      <c r="C24" s="55">
        <v>20</v>
      </c>
      <c r="D24" s="55" t="s">
        <v>18</v>
      </c>
      <c r="E24" s="62" t="s">
        <v>30</v>
      </c>
      <c r="F24" s="56">
        <v>44517</v>
      </c>
      <c r="G24" s="63" t="s">
        <v>24</v>
      </c>
      <c r="H24" s="57" t="s">
        <v>31</v>
      </c>
      <c r="I24" s="55" t="s">
        <v>26</v>
      </c>
      <c r="J24" s="57" t="s">
        <v>29</v>
      </c>
      <c r="K24" s="58">
        <v>1266</v>
      </c>
      <c r="L24" s="55">
        <v>33</v>
      </c>
      <c r="M24" s="55">
        <v>2</v>
      </c>
      <c r="N24" s="75" t="s">
        <v>27</v>
      </c>
      <c r="O24" s="55">
        <v>1</v>
      </c>
      <c r="P24" s="55">
        <v>22</v>
      </c>
      <c r="Q24" s="55">
        <v>1179</v>
      </c>
      <c r="R24" t="str">
        <f t="shared" si="0"/>
        <v>SSG Wuppertal 1-Vorwerk &amp; Co. 2</v>
      </c>
    </row>
    <row r="25" spans="1:18" ht="23.25" customHeight="1">
      <c r="A25" s="8"/>
      <c r="B25" s="55"/>
      <c r="C25" s="55">
        <v>21</v>
      </c>
      <c r="D25" s="55" t="s">
        <v>18</v>
      </c>
      <c r="E25" s="62" t="s">
        <v>23</v>
      </c>
      <c r="F25" s="56">
        <v>44523</v>
      </c>
      <c r="G25" s="63" t="s">
        <v>24</v>
      </c>
      <c r="H25" s="57" t="s">
        <v>29</v>
      </c>
      <c r="I25" s="55" t="s">
        <v>26</v>
      </c>
      <c r="J25" s="57" t="s">
        <v>36</v>
      </c>
      <c r="K25" s="58">
        <v>1086</v>
      </c>
      <c r="L25" s="55">
        <v>36</v>
      </c>
      <c r="M25" s="55">
        <v>3</v>
      </c>
      <c r="N25" s="75" t="s">
        <v>27</v>
      </c>
      <c r="O25" s="55">
        <v>0</v>
      </c>
      <c r="P25" s="55">
        <v>19</v>
      </c>
      <c r="Q25" s="55">
        <v>948</v>
      </c>
      <c r="R25" t="str">
        <f t="shared" si="0"/>
        <v>Vorwerk &amp; Co. 2-Schmersal</v>
      </c>
    </row>
    <row r="26" spans="1:18" ht="23.25" customHeight="1">
      <c r="A26" s="8"/>
      <c r="B26" s="55"/>
      <c r="C26" s="55">
        <v>22</v>
      </c>
      <c r="D26" s="55" t="s">
        <v>18</v>
      </c>
      <c r="E26" s="62" t="s">
        <v>30</v>
      </c>
      <c r="F26" s="56">
        <v>44524</v>
      </c>
      <c r="G26" s="63" t="s">
        <v>24</v>
      </c>
      <c r="H26" s="57" t="s">
        <v>32</v>
      </c>
      <c r="I26" s="55" t="s">
        <v>26</v>
      </c>
      <c r="J26" s="57" t="s">
        <v>28</v>
      </c>
      <c r="K26" s="58">
        <v>1044</v>
      </c>
      <c r="L26" s="55">
        <v>15</v>
      </c>
      <c r="M26" s="55">
        <v>0</v>
      </c>
      <c r="N26" s="75" t="s">
        <v>27</v>
      </c>
      <c r="O26" s="55">
        <v>3</v>
      </c>
      <c r="P26" s="55">
        <v>40</v>
      </c>
      <c r="Q26" s="55">
        <v>1181</v>
      </c>
      <c r="R26" t="str">
        <f t="shared" si="0"/>
        <v>SSG Wuppertal 2-Vorwerk &amp; Co. 1</v>
      </c>
    </row>
    <row r="27" spans="1:18" ht="23.25" customHeight="1">
      <c r="A27" s="8"/>
      <c r="B27" s="55"/>
      <c r="C27" s="55">
        <v>24</v>
      </c>
      <c r="D27" s="55" t="s">
        <v>18</v>
      </c>
      <c r="E27" s="62" t="s">
        <v>23</v>
      </c>
      <c r="F27" s="56">
        <v>44530</v>
      </c>
      <c r="G27" s="63" t="s">
        <v>24</v>
      </c>
      <c r="H27" s="57" t="s">
        <v>28</v>
      </c>
      <c r="I27" s="55" t="s">
        <v>26</v>
      </c>
      <c r="J27" s="57" t="s">
        <v>50</v>
      </c>
      <c r="K27" s="58">
        <v>1195</v>
      </c>
      <c r="L27" s="55">
        <v>31</v>
      </c>
      <c r="M27" s="55">
        <v>2</v>
      </c>
      <c r="N27" s="75" t="s">
        <v>27</v>
      </c>
      <c r="O27" s="55">
        <v>1</v>
      </c>
      <c r="P27" s="55">
        <v>24</v>
      </c>
      <c r="Q27" s="55">
        <v>1156</v>
      </c>
      <c r="R27" t="str">
        <f t="shared" si="0"/>
        <v>Vorwerk &amp; Co. 1-Stadtsparkasse</v>
      </c>
    </row>
    <row r="28" spans="1:18" ht="23.25" customHeight="1">
      <c r="A28" s="8"/>
      <c r="B28" s="55" t="s">
        <v>53</v>
      </c>
      <c r="C28" s="55">
        <v>25</v>
      </c>
      <c r="D28" s="55" t="s">
        <v>18</v>
      </c>
      <c r="E28" s="62" t="s">
        <v>23</v>
      </c>
      <c r="F28" s="56">
        <v>44628</v>
      </c>
      <c r="G28" s="63" t="s">
        <v>38</v>
      </c>
      <c r="H28" s="57" t="s">
        <v>36</v>
      </c>
      <c r="I28" s="55" t="s">
        <v>26</v>
      </c>
      <c r="J28" s="57" t="s">
        <v>31</v>
      </c>
      <c r="K28" s="58">
        <v>1125</v>
      </c>
      <c r="L28" s="55">
        <v>18</v>
      </c>
      <c r="M28" s="55">
        <v>0</v>
      </c>
      <c r="N28" s="75" t="s">
        <v>27</v>
      </c>
      <c r="O28" s="55">
        <v>3</v>
      </c>
      <c r="P28" s="55">
        <v>37</v>
      </c>
      <c r="Q28" s="55">
        <v>1264</v>
      </c>
      <c r="R28" t="str">
        <f t="shared" si="0"/>
        <v>Schmersal-SSG Wuppertal 1</v>
      </c>
    </row>
    <row r="29" spans="1:18" ht="23.25" customHeight="1">
      <c r="A29" s="8"/>
      <c r="B29" s="55"/>
      <c r="C29" s="55">
        <v>26</v>
      </c>
      <c r="D29" s="55" t="s">
        <v>18</v>
      </c>
      <c r="E29" s="62" t="s">
        <v>30</v>
      </c>
      <c r="F29" s="56">
        <v>44531</v>
      </c>
      <c r="G29" s="63" t="s">
        <v>24</v>
      </c>
      <c r="H29" s="57" t="s">
        <v>32</v>
      </c>
      <c r="I29" s="55" t="s">
        <v>26</v>
      </c>
      <c r="J29" s="57" t="s">
        <v>34</v>
      </c>
      <c r="K29" s="58">
        <v>1022</v>
      </c>
      <c r="L29" s="55">
        <v>31</v>
      </c>
      <c r="M29" s="55">
        <v>2</v>
      </c>
      <c r="N29" s="75" t="s">
        <v>27</v>
      </c>
      <c r="O29" s="55">
        <v>1</v>
      </c>
      <c r="P29" s="55">
        <v>24</v>
      </c>
      <c r="Q29" s="55">
        <v>1012</v>
      </c>
      <c r="R29" t="str">
        <f t="shared" si="0"/>
        <v>SSG Wuppertal 2-Rainbow</v>
      </c>
    </row>
    <row r="30" spans="1:18" ht="23.25" customHeight="1">
      <c r="A30" s="8"/>
      <c r="B30" s="55"/>
      <c r="C30" s="55">
        <v>27</v>
      </c>
      <c r="D30" s="55" t="s">
        <v>18</v>
      </c>
      <c r="E30" s="62" t="s">
        <v>37</v>
      </c>
      <c r="F30" s="56">
        <v>44532</v>
      </c>
      <c r="G30" s="63" t="s">
        <v>51</v>
      </c>
      <c r="H30" s="57" t="s">
        <v>50</v>
      </c>
      <c r="I30" s="55" t="s">
        <v>26</v>
      </c>
      <c r="J30" s="57" t="s">
        <v>29</v>
      </c>
      <c r="K30" s="58">
        <v>1274</v>
      </c>
      <c r="L30" s="55">
        <v>39</v>
      </c>
      <c r="M30" s="55">
        <v>3</v>
      </c>
      <c r="N30" s="75" t="s">
        <v>27</v>
      </c>
      <c r="O30" s="55">
        <v>0</v>
      </c>
      <c r="P30" s="55">
        <v>16</v>
      </c>
      <c r="Q30" s="55">
        <v>1075</v>
      </c>
      <c r="R30" t="str">
        <f t="shared" si="0"/>
        <v>Stadtsparkasse-Vorwerk &amp; Co. 2</v>
      </c>
    </row>
    <row r="31" spans="1:18" ht="23.25" customHeight="1">
      <c r="A31" s="8"/>
      <c r="B31" s="55"/>
      <c r="C31" s="55">
        <v>28</v>
      </c>
      <c r="D31" s="55" t="s">
        <v>18</v>
      </c>
      <c r="E31" s="62" t="s">
        <v>23</v>
      </c>
      <c r="F31" s="56">
        <v>44537</v>
      </c>
      <c r="G31" s="63" t="s">
        <v>24</v>
      </c>
      <c r="H31" s="57" t="s">
        <v>25</v>
      </c>
      <c r="I31" s="55" t="s">
        <v>26</v>
      </c>
      <c r="J31" s="57" t="s">
        <v>29</v>
      </c>
      <c r="K31" s="58">
        <v>1228</v>
      </c>
      <c r="L31" s="55">
        <v>28</v>
      </c>
      <c r="M31" s="55">
        <v>2</v>
      </c>
      <c r="N31" s="75" t="s">
        <v>27</v>
      </c>
      <c r="O31" s="55">
        <v>1</v>
      </c>
      <c r="P31" s="55">
        <v>27</v>
      </c>
      <c r="Q31" s="55">
        <v>1160</v>
      </c>
      <c r="R31" t="str">
        <f t="shared" si="0"/>
        <v>Stadtverwaltung-Vorwerk &amp; Co. 2</v>
      </c>
    </row>
    <row r="32" spans="1:18" ht="23.25" customHeight="1">
      <c r="A32" s="8"/>
      <c r="B32" s="55"/>
      <c r="C32" s="55">
        <v>30</v>
      </c>
      <c r="D32" s="55" t="s">
        <v>18</v>
      </c>
      <c r="E32" s="62" t="s">
        <v>35</v>
      </c>
      <c r="F32" s="56">
        <v>44543</v>
      </c>
      <c r="G32" s="63" t="s">
        <v>24</v>
      </c>
      <c r="H32" s="57" t="s">
        <v>34</v>
      </c>
      <c r="I32" s="55" t="s">
        <v>26</v>
      </c>
      <c r="J32" s="57" t="s">
        <v>28</v>
      </c>
      <c r="K32" s="58">
        <v>1164</v>
      </c>
      <c r="L32" s="55">
        <v>27</v>
      </c>
      <c r="M32" s="55">
        <v>1</v>
      </c>
      <c r="N32" s="75" t="s">
        <v>27</v>
      </c>
      <c r="O32" s="55">
        <v>2</v>
      </c>
      <c r="P32" s="55">
        <v>28</v>
      </c>
      <c r="Q32" s="55">
        <v>1203</v>
      </c>
      <c r="R32" t="str">
        <f t="shared" si="0"/>
        <v>Rainbow-Vorwerk &amp; Co. 1</v>
      </c>
    </row>
    <row r="33" spans="1:18" ht="23.25" customHeight="1">
      <c r="A33" s="8"/>
      <c r="B33" s="55"/>
      <c r="C33" s="55">
        <v>31</v>
      </c>
      <c r="D33" s="55" t="s">
        <v>18</v>
      </c>
      <c r="E33" s="62" t="s">
        <v>23</v>
      </c>
      <c r="F33" s="56">
        <v>44544</v>
      </c>
      <c r="G33" s="63" t="s">
        <v>24</v>
      </c>
      <c r="H33" s="57" t="s">
        <v>29</v>
      </c>
      <c r="I33" s="55" t="s">
        <v>26</v>
      </c>
      <c r="J33" s="57" t="s">
        <v>32</v>
      </c>
      <c r="K33" s="58">
        <v>1119</v>
      </c>
      <c r="L33" s="55">
        <v>40</v>
      </c>
      <c r="M33" s="55">
        <v>3</v>
      </c>
      <c r="N33" s="75" t="s">
        <v>27</v>
      </c>
      <c r="O33" s="55">
        <v>0</v>
      </c>
      <c r="P33" s="55">
        <v>15</v>
      </c>
      <c r="Q33" s="55">
        <v>995</v>
      </c>
      <c r="R33" t="str">
        <f t="shared" si="0"/>
        <v>Vorwerk &amp; Co. 2-SSG Wuppertal 2</v>
      </c>
    </row>
    <row r="34" spans="1:18" ht="23.25" customHeight="1">
      <c r="A34" s="8"/>
      <c r="B34" s="55"/>
      <c r="C34" s="55">
        <v>32</v>
      </c>
      <c r="D34" s="55" t="s">
        <v>18</v>
      </c>
      <c r="E34" s="62" t="s">
        <v>30</v>
      </c>
      <c r="F34" s="56">
        <v>44545</v>
      </c>
      <c r="G34" s="63" t="s">
        <v>24</v>
      </c>
      <c r="H34" s="57" t="s">
        <v>31</v>
      </c>
      <c r="I34" s="55" t="s">
        <v>26</v>
      </c>
      <c r="J34" s="57" t="s">
        <v>25</v>
      </c>
      <c r="K34" s="58">
        <v>1306</v>
      </c>
      <c r="L34" s="55">
        <v>28</v>
      </c>
      <c r="M34" s="55">
        <v>2</v>
      </c>
      <c r="N34" s="75" t="s">
        <v>27</v>
      </c>
      <c r="O34" s="55">
        <v>1</v>
      </c>
      <c r="P34" s="55">
        <v>27</v>
      </c>
      <c r="Q34" s="55">
        <v>1243</v>
      </c>
      <c r="R34" t="str">
        <f t="shared" si="0"/>
        <v>SSG Wuppertal 1-Stadtverwaltung</v>
      </c>
    </row>
    <row r="35" spans="1:18" ht="23.25" customHeight="1">
      <c r="A35" s="8"/>
      <c r="B35" s="55"/>
      <c r="C35" s="55">
        <v>33</v>
      </c>
      <c r="D35" s="55" t="s">
        <v>18</v>
      </c>
      <c r="E35" s="62" t="s">
        <v>23</v>
      </c>
      <c r="F35" s="56">
        <v>44565</v>
      </c>
      <c r="G35" s="63" t="s">
        <v>38</v>
      </c>
      <c r="H35" s="57" t="s">
        <v>36</v>
      </c>
      <c r="I35" s="55" t="s">
        <v>26</v>
      </c>
      <c r="J35" s="57" t="s">
        <v>25</v>
      </c>
      <c r="K35" s="58">
        <v>0</v>
      </c>
      <c r="L35" s="55">
        <v>15</v>
      </c>
      <c r="M35" s="55">
        <v>0</v>
      </c>
      <c r="N35" s="75" t="s">
        <v>27</v>
      </c>
      <c r="O35" s="55">
        <v>3</v>
      </c>
      <c r="P35" s="55">
        <v>40</v>
      </c>
      <c r="Q35" s="55">
        <v>0</v>
      </c>
      <c r="R35" t="str">
        <f t="shared" si="0"/>
        <v>Schmersal-Stadtverwaltung</v>
      </c>
    </row>
    <row r="36" spans="1:18" ht="23.25" customHeight="1">
      <c r="A36" s="8"/>
      <c r="B36" s="55"/>
      <c r="C36" s="55">
        <v>35</v>
      </c>
      <c r="D36" s="55" t="s">
        <v>18</v>
      </c>
      <c r="E36" s="62" t="s">
        <v>37</v>
      </c>
      <c r="F36" s="56">
        <v>44567</v>
      </c>
      <c r="G36" s="63" t="s">
        <v>51</v>
      </c>
      <c r="H36" s="57" t="s">
        <v>50</v>
      </c>
      <c r="I36" s="55" t="s">
        <v>26</v>
      </c>
      <c r="J36" s="57" t="s">
        <v>31</v>
      </c>
      <c r="K36" s="58">
        <v>1288</v>
      </c>
      <c r="L36" s="55">
        <v>25</v>
      </c>
      <c r="M36" s="55">
        <v>1</v>
      </c>
      <c r="N36" s="75" t="s">
        <v>27</v>
      </c>
      <c r="O36" s="55">
        <v>2</v>
      </c>
      <c r="P36" s="55">
        <v>30</v>
      </c>
      <c r="Q36" s="55">
        <v>1304</v>
      </c>
      <c r="R36" t="str">
        <f t="shared" si="0"/>
        <v>Stadtsparkasse-SSG Wuppertal 1</v>
      </c>
    </row>
    <row r="37" spans="1:18" ht="23.25" customHeight="1">
      <c r="A37" s="8"/>
      <c r="B37" s="55"/>
      <c r="C37" s="55">
        <v>37</v>
      </c>
      <c r="D37" s="55" t="s">
        <v>39</v>
      </c>
      <c r="E37" s="62" t="s">
        <v>23</v>
      </c>
      <c r="F37" s="56">
        <v>44572</v>
      </c>
      <c r="G37" s="63" t="s">
        <v>38</v>
      </c>
      <c r="H37" s="57" t="s">
        <v>36</v>
      </c>
      <c r="I37" s="55" t="s">
        <v>26</v>
      </c>
      <c r="J37" s="57" t="s">
        <v>50</v>
      </c>
      <c r="K37" s="58">
        <v>0</v>
      </c>
      <c r="L37" s="55">
        <v>15</v>
      </c>
      <c r="M37" s="55">
        <v>0</v>
      </c>
      <c r="N37" s="75" t="s">
        <v>27</v>
      </c>
      <c r="O37" s="55">
        <v>3</v>
      </c>
      <c r="P37" s="55">
        <v>30</v>
      </c>
      <c r="Q37" s="55">
        <v>0</v>
      </c>
      <c r="R37" t="str">
        <f t="shared" si="0"/>
        <v>Schmersal-Stadtsparkasse</v>
      </c>
    </row>
    <row r="38" spans="1:18" ht="23.25" customHeight="1">
      <c r="A38" s="8"/>
      <c r="B38" s="55"/>
      <c r="C38" s="55">
        <v>38</v>
      </c>
      <c r="D38" s="55" t="s">
        <v>39</v>
      </c>
      <c r="E38" s="62" t="s">
        <v>30</v>
      </c>
      <c r="F38" s="56">
        <v>44573</v>
      </c>
      <c r="G38" s="63" t="s">
        <v>24</v>
      </c>
      <c r="H38" s="57" t="s">
        <v>31</v>
      </c>
      <c r="I38" s="55" t="s">
        <v>26</v>
      </c>
      <c r="J38" s="57" t="s">
        <v>32</v>
      </c>
      <c r="K38" s="58">
        <v>1324</v>
      </c>
      <c r="L38" s="55">
        <v>37</v>
      </c>
      <c r="M38" s="55">
        <v>3</v>
      </c>
      <c r="N38" s="75" t="s">
        <v>27</v>
      </c>
      <c r="O38" s="55">
        <v>0</v>
      </c>
      <c r="P38" s="55">
        <v>19</v>
      </c>
      <c r="Q38" s="55">
        <v>1047</v>
      </c>
      <c r="R38" t="str">
        <f t="shared" si="0"/>
        <v>SSG Wuppertal 1-SSG Wuppertal 2</v>
      </c>
    </row>
    <row r="39" spans="1:18" ht="23.25" customHeight="1">
      <c r="A39" s="8"/>
      <c r="B39" s="55" t="s">
        <v>53</v>
      </c>
      <c r="C39" s="55">
        <v>39</v>
      </c>
      <c r="D39" s="55" t="s">
        <v>39</v>
      </c>
      <c r="E39" s="62" t="s">
        <v>23</v>
      </c>
      <c r="F39" s="56">
        <v>44614</v>
      </c>
      <c r="G39" s="63" t="s">
        <v>24</v>
      </c>
      <c r="H39" s="57" t="s">
        <v>25</v>
      </c>
      <c r="I39" s="55" t="s">
        <v>26</v>
      </c>
      <c r="J39" s="57" t="s">
        <v>50</v>
      </c>
      <c r="K39" s="58">
        <v>1226</v>
      </c>
      <c r="L39" s="55">
        <v>28</v>
      </c>
      <c r="M39" s="55">
        <v>1</v>
      </c>
      <c r="N39" s="75" t="s">
        <v>27</v>
      </c>
      <c r="O39" s="55">
        <v>2</v>
      </c>
      <c r="P39" s="55">
        <v>27</v>
      </c>
      <c r="Q39" s="55">
        <v>1273</v>
      </c>
      <c r="R39" t="str">
        <f t="shared" si="0"/>
        <v>Stadtverwaltung-Stadtsparkasse</v>
      </c>
    </row>
    <row r="40" spans="1:18" ht="23.25" customHeight="1">
      <c r="A40" s="8"/>
      <c r="B40" s="55"/>
      <c r="C40" s="55">
        <v>40</v>
      </c>
      <c r="D40" s="55" t="s">
        <v>39</v>
      </c>
      <c r="E40" s="62" t="s">
        <v>23</v>
      </c>
      <c r="F40" s="56">
        <v>44579</v>
      </c>
      <c r="G40" s="63" t="s">
        <v>24</v>
      </c>
      <c r="H40" s="57" t="s">
        <v>28</v>
      </c>
      <c r="I40" s="55" t="s">
        <v>26</v>
      </c>
      <c r="J40" s="57" t="s">
        <v>31</v>
      </c>
      <c r="K40" s="58">
        <v>1199</v>
      </c>
      <c r="L40" s="55">
        <v>22</v>
      </c>
      <c r="M40" s="55">
        <v>1</v>
      </c>
      <c r="N40" s="75" t="s">
        <v>27</v>
      </c>
      <c r="O40" s="55">
        <v>2</v>
      </c>
      <c r="P40" s="55">
        <v>33</v>
      </c>
      <c r="Q40" s="55">
        <v>1293</v>
      </c>
      <c r="R40" t="str">
        <f t="shared" si="0"/>
        <v>Vorwerk &amp; Co. 1-SSG Wuppertal 1</v>
      </c>
    </row>
    <row r="41" spans="1:18" ht="23.25" customHeight="1">
      <c r="A41" s="8"/>
      <c r="B41" s="55"/>
      <c r="C41" s="55">
        <v>41</v>
      </c>
      <c r="D41" s="55" t="s">
        <v>39</v>
      </c>
      <c r="E41" s="62" t="s">
        <v>23</v>
      </c>
      <c r="F41" s="56">
        <v>44579</v>
      </c>
      <c r="G41" s="63" t="s">
        <v>24</v>
      </c>
      <c r="H41" s="57" t="s">
        <v>29</v>
      </c>
      <c r="I41" s="55" t="s">
        <v>26</v>
      </c>
      <c r="J41" s="57" t="s">
        <v>34</v>
      </c>
      <c r="K41" s="58">
        <v>1109</v>
      </c>
      <c r="L41" s="55">
        <v>23</v>
      </c>
      <c r="M41" s="55">
        <v>1</v>
      </c>
      <c r="N41" s="75" t="s">
        <v>27</v>
      </c>
      <c r="O41" s="55">
        <v>2</v>
      </c>
      <c r="P41" s="55">
        <v>32</v>
      </c>
      <c r="Q41" s="55">
        <v>1127</v>
      </c>
      <c r="R41" t="str">
        <f t="shared" si="0"/>
        <v>Vorwerk &amp; Co. 2-Rainbow</v>
      </c>
    </row>
    <row r="42" spans="1:18" ht="23.25" customHeight="1">
      <c r="A42" s="8"/>
      <c r="B42" s="55"/>
      <c r="C42" s="55">
        <v>44</v>
      </c>
      <c r="D42" s="55" t="s">
        <v>39</v>
      </c>
      <c r="E42" s="62" t="s">
        <v>23</v>
      </c>
      <c r="F42" s="56">
        <v>44586</v>
      </c>
      <c r="G42" s="63" t="s">
        <v>24</v>
      </c>
      <c r="H42" s="57" t="s">
        <v>28</v>
      </c>
      <c r="I42" s="55" t="s">
        <v>26</v>
      </c>
      <c r="J42" s="57" t="s">
        <v>29</v>
      </c>
      <c r="K42" s="58">
        <v>1180</v>
      </c>
      <c r="L42" s="55">
        <v>39</v>
      </c>
      <c r="M42" s="55">
        <v>3</v>
      </c>
      <c r="N42" s="75" t="s">
        <v>27</v>
      </c>
      <c r="O42" s="55">
        <v>0</v>
      </c>
      <c r="P42" s="55">
        <v>16</v>
      </c>
      <c r="Q42" s="55">
        <v>977</v>
      </c>
      <c r="R42" t="str">
        <f t="shared" si="0"/>
        <v>Vorwerk &amp; Co. 1-Vorwerk &amp; Co. 2</v>
      </c>
    </row>
    <row r="43" spans="1:18" ht="23.25" customHeight="1">
      <c r="A43" s="8"/>
      <c r="B43" s="55"/>
      <c r="C43" s="55">
        <v>45</v>
      </c>
      <c r="D43" s="55" t="s">
        <v>39</v>
      </c>
      <c r="E43" s="62" t="s">
        <v>30</v>
      </c>
      <c r="F43" s="56">
        <v>44587</v>
      </c>
      <c r="G43" s="63" t="s">
        <v>24</v>
      </c>
      <c r="H43" s="57" t="s">
        <v>32</v>
      </c>
      <c r="I43" s="55" t="s">
        <v>26</v>
      </c>
      <c r="J43" s="57" t="s">
        <v>36</v>
      </c>
      <c r="K43" s="58">
        <v>1066</v>
      </c>
      <c r="L43" s="55">
        <v>26</v>
      </c>
      <c r="M43" s="55">
        <v>1</v>
      </c>
      <c r="N43" s="75" t="s">
        <v>27</v>
      </c>
      <c r="O43" s="55">
        <v>2</v>
      </c>
      <c r="P43" s="55">
        <v>29</v>
      </c>
      <c r="Q43" s="55">
        <v>1094</v>
      </c>
      <c r="R43" t="str">
        <f t="shared" si="0"/>
        <v>SSG Wuppertal 2-Schmersal</v>
      </c>
    </row>
    <row r="44" spans="1:18" ht="23.25" customHeight="1">
      <c r="A44" s="8"/>
      <c r="B44" s="55"/>
      <c r="C44" s="55">
        <v>46</v>
      </c>
      <c r="D44" s="55" t="s">
        <v>39</v>
      </c>
      <c r="E44" s="62" t="s">
        <v>23</v>
      </c>
      <c r="F44" s="56">
        <v>44593</v>
      </c>
      <c r="G44" s="63" t="s">
        <v>38</v>
      </c>
      <c r="H44" s="57" t="s">
        <v>36</v>
      </c>
      <c r="I44" s="55" t="s">
        <v>26</v>
      </c>
      <c r="J44" s="57" t="s">
        <v>28</v>
      </c>
      <c r="K44" s="58">
        <v>1135</v>
      </c>
      <c r="L44" s="55">
        <v>23</v>
      </c>
      <c r="M44" s="55">
        <v>1</v>
      </c>
      <c r="N44" s="75" t="s">
        <v>27</v>
      </c>
      <c r="O44" s="55">
        <v>2</v>
      </c>
      <c r="P44" s="55">
        <v>32</v>
      </c>
      <c r="Q44" s="55">
        <v>1212</v>
      </c>
      <c r="R44" t="str">
        <f t="shared" si="0"/>
        <v>Schmersal-Vorwerk &amp; Co. 1</v>
      </c>
    </row>
    <row r="45" spans="1:18" ht="23.25" customHeight="1">
      <c r="A45" s="8"/>
      <c r="B45" s="55"/>
      <c r="C45" s="55">
        <v>47</v>
      </c>
      <c r="D45" s="55" t="s">
        <v>39</v>
      </c>
      <c r="E45" s="62" t="s">
        <v>30</v>
      </c>
      <c r="F45" s="56">
        <v>44594</v>
      </c>
      <c r="G45" s="63" t="s">
        <v>24</v>
      </c>
      <c r="H45" s="57" t="s">
        <v>32</v>
      </c>
      <c r="I45" s="55" t="s">
        <v>26</v>
      </c>
      <c r="J45" s="57" t="s">
        <v>50</v>
      </c>
      <c r="K45" s="58">
        <v>1073</v>
      </c>
      <c r="L45" s="55">
        <v>22</v>
      </c>
      <c r="M45" s="55">
        <v>1</v>
      </c>
      <c r="N45" s="75" t="s">
        <v>27</v>
      </c>
      <c r="O45" s="55">
        <v>2</v>
      </c>
      <c r="P45" s="55">
        <v>33</v>
      </c>
      <c r="Q45" s="55">
        <v>1166</v>
      </c>
      <c r="R45" t="str">
        <f t="shared" si="0"/>
        <v>SSG Wuppertal 2-Stadtsparkasse</v>
      </c>
    </row>
    <row r="46" spans="1:18" ht="23.25" customHeight="1">
      <c r="A46" s="8"/>
      <c r="B46" s="55"/>
      <c r="C46" s="55">
        <v>49</v>
      </c>
      <c r="D46" s="55" t="s">
        <v>39</v>
      </c>
      <c r="E46" s="62" t="s">
        <v>35</v>
      </c>
      <c r="F46" s="56">
        <v>44599</v>
      </c>
      <c r="G46" s="63" t="s">
        <v>24</v>
      </c>
      <c r="H46" s="57" t="s">
        <v>34</v>
      </c>
      <c r="I46" s="55" t="s">
        <v>26</v>
      </c>
      <c r="J46" s="57" t="s">
        <v>31</v>
      </c>
      <c r="K46" s="58">
        <v>1059</v>
      </c>
      <c r="L46" s="55">
        <v>16</v>
      </c>
      <c r="M46" s="55">
        <v>0</v>
      </c>
      <c r="N46" s="75" t="s">
        <v>27</v>
      </c>
      <c r="O46" s="55">
        <v>3</v>
      </c>
      <c r="P46" s="55">
        <v>39</v>
      </c>
      <c r="Q46" s="55">
        <v>1213</v>
      </c>
      <c r="R46" t="str">
        <f t="shared" si="0"/>
        <v>Rainbow-SSG Wuppertal 1</v>
      </c>
    </row>
    <row r="47" spans="1:18" ht="23.25" customHeight="1">
      <c r="A47" s="8"/>
      <c r="B47" s="55"/>
      <c r="C47" s="55">
        <v>50</v>
      </c>
      <c r="D47" s="55" t="s">
        <v>39</v>
      </c>
      <c r="E47" s="62" t="s">
        <v>23</v>
      </c>
      <c r="F47" s="56">
        <v>44600</v>
      </c>
      <c r="G47" s="63" t="s">
        <v>24</v>
      </c>
      <c r="H47" s="57" t="s">
        <v>25</v>
      </c>
      <c r="I47" s="55" t="s">
        <v>26</v>
      </c>
      <c r="J47" s="57" t="s">
        <v>32</v>
      </c>
      <c r="K47" s="58">
        <v>1177</v>
      </c>
      <c r="L47" s="55">
        <v>36</v>
      </c>
      <c r="M47" s="55">
        <v>3</v>
      </c>
      <c r="N47" s="75" t="s">
        <v>27</v>
      </c>
      <c r="O47" s="55">
        <v>0</v>
      </c>
      <c r="P47" s="55">
        <v>19</v>
      </c>
      <c r="Q47" s="55">
        <v>1045</v>
      </c>
      <c r="R47" t="str">
        <f t="shared" si="0"/>
        <v>Stadtverwaltung-SSG Wuppertal 2</v>
      </c>
    </row>
    <row r="48" spans="1:18" ht="23.25" customHeight="1">
      <c r="A48" s="8"/>
      <c r="B48" s="55"/>
      <c r="C48" s="55">
        <v>52</v>
      </c>
      <c r="D48" s="55" t="s">
        <v>39</v>
      </c>
      <c r="E48" s="62" t="s">
        <v>23</v>
      </c>
      <c r="F48" s="56">
        <v>44607</v>
      </c>
      <c r="G48" s="63" t="s">
        <v>24</v>
      </c>
      <c r="H48" s="57" t="s">
        <v>28</v>
      </c>
      <c r="I48" s="55" t="s">
        <v>26</v>
      </c>
      <c r="J48" s="57" t="s">
        <v>25</v>
      </c>
      <c r="K48" s="58">
        <v>1168</v>
      </c>
      <c r="L48" s="55">
        <v>28</v>
      </c>
      <c r="M48" s="55">
        <v>2</v>
      </c>
      <c r="N48" s="75" t="s">
        <v>27</v>
      </c>
      <c r="O48" s="55">
        <v>1</v>
      </c>
      <c r="P48" s="55">
        <v>27</v>
      </c>
      <c r="Q48" s="55">
        <v>1129</v>
      </c>
      <c r="R48" t="str">
        <f t="shared" si="0"/>
        <v>Vorwerk &amp; Co. 1-Stadtverwaltung</v>
      </c>
    </row>
    <row r="49" spans="1:18" ht="23.25" customHeight="1">
      <c r="A49" s="8"/>
      <c r="B49" s="55"/>
      <c r="C49" s="55">
        <v>54</v>
      </c>
      <c r="D49" s="55" t="s">
        <v>39</v>
      </c>
      <c r="E49" s="62" t="s">
        <v>35</v>
      </c>
      <c r="F49" s="56">
        <v>44613</v>
      </c>
      <c r="G49" s="63" t="s">
        <v>24</v>
      </c>
      <c r="H49" s="57" t="s">
        <v>34</v>
      </c>
      <c r="I49" s="55" t="s">
        <v>26</v>
      </c>
      <c r="J49" s="57" t="s">
        <v>36</v>
      </c>
      <c r="K49" s="58">
        <v>1094</v>
      </c>
      <c r="L49" s="55">
        <v>30</v>
      </c>
      <c r="M49" s="55">
        <v>2</v>
      </c>
      <c r="N49" s="75" t="s">
        <v>27</v>
      </c>
      <c r="O49" s="55">
        <v>1</v>
      </c>
      <c r="P49" s="55">
        <v>25</v>
      </c>
      <c r="Q49" s="55">
        <v>1034</v>
      </c>
      <c r="R49" t="str">
        <f t="shared" si="0"/>
        <v>Rainbow-Schmersal</v>
      </c>
    </row>
    <row r="50" spans="1:18" ht="23.25" customHeight="1">
      <c r="A50" s="8"/>
      <c r="B50" s="55"/>
      <c r="C50" s="55">
        <v>55</v>
      </c>
      <c r="D50" s="55" t="s">
        <v>39</v>
      </c>
      <c r="E50" s="62" t="s">
        <v>23</v>
      </c>
      <c r="F50" s="56">
        <v>44614</v>
      </c>
      <c r="G50" s="63" t="s">
        <v>24</v>
      </c>
      <c r="H50" s="57" t="s">
        <v>29</v>
      </c>
      <c r="I50" s="55" t="s">
        <v>26</v>
      </c>
      <c r="J50" s="57" t="s">
        <v>31</v>
      </c>
      <c r="K50" s="58">
        <v>1096</v>
      </c>
      <c r="L50" s="55">
        <v>16</v>
      </c>
      <c r="M50" s="55">
        <v>0</v>
      </c>
      <c r="N50" s="75" t="s">
        <v>27</v>
      </c>
      <c r="O50" s="55">
        <v>3</v>
      </c>
      <c r="P50" s="55">
        <v>39</v>
      </c>
      <c r="Q50" s="55">
        <v>1196</v>
      </c>
      <c r="R50" t="str">
        <f t="shared" si="0"/>
        <v>Vorwerk &amp; Co. 2-SSG Wuppertal 1</v>
      </c>
    </row>
    <row r="51" spans="1:18" ht="23.25" customHeight="1">
      <c r="A51" s="8"/>
      <c r="B51" s="55"/>
      <c r="C51" s="55">
        <v>56</v>
      </c>
      <c r="D51" s="55" t="s">
        <v>39</v>
      </c>
      <c r="E51" s="62" t="s">
        <v>23</v>
      </c>
      <c r="F51" s="56">
        <v>44621</v>
      </c>
      <c r="G51" s="63" t="s">
        <v>38</v>
      </c>
      <c r="H51" s="57" t="s">
        <v>36</v>
      </c>
      <c r="I51" s="55" t="s">
        <v>26</v>
      </c>
      <c r="J51" s="57" t="s">
        <v>29</v>
      </c>
      <c r="K51" s="58">
        <v>1063</v>
      </c>
      <c r="L51" s="55">
        <v>27</v>
      </c>
      <c r="M51" s="55">
        <v>1</v>
      </c>
      <c r="N51" s="75" t="s">
        <v>27</v>
      </c>
      <c r="O51" s="55">
        <v>2</v>
      </c>
      <c r="P51" s="55">
        <v>28</v>
      </c>
      <c r="Q51" s="55">
        <v>1069</v>
      </c>
      <c r="R51" t="str">
        <f t="shared" si="0"/>
        <v>Schmersal-Vorwerk &amp; Co. 2</v>
      </c>
    </row>
    <row r="52" spans="1:18" ht="23.25" customHeight="1">
      <c r="A52" s="8"/>
      <c r="B52" s="55"/>
      <c r="C52" s="55">
        <v>58</v>
      </c>
      <c r="D52" s="55" t="s">
        <v>39</v>
      </c>
      <c r="E52" s="62" t="s">
        <v>23</v>
      </c>
      <c r="F52" s="56">
        <v>44628</v>
      </c>
      <c r="G52" s="63" t="s">
        <v>24</v>
      </c>
      <c r="H52" s="57" t="s">
        <v>25</v>
      </c>
      <c r="I52" s="55" t="s">
        <v>26</v>
      </c>
      <c r="J52" s="57" t="s">
        <v>34</v>
      </c>
      <c r="K52" s="58">
        <v>1231</v>
      </c>
      <c r="L52" s="55">
        <v>32</v>
      </c>
      <c r="M52" s="55">
        <v>2</v>
      </c>
      <c r="N52" s="75" t="s">
        <v>27</v>
      </c>
      <c r="O52" s="55">
        <v>1</v>
      </c>
      <c r="P52" s="55">
        <v>23</v>
      </c>
      <c r="Q52" s="55">
        <v>1049</v>
      </c>
      <c r="R52" t="str">
        <f t="shared" si="0"/>
        <v>Stadtverwaltung-Rainbow</v>
      </c>
    </row>
    <row r="53" spans="1:18" ht="23.25" customHeight="1">
      <c r="A53" s="8"/>
      <c r="B53" s="55"/>
      <c r="C53" s="55">
        <v>59</v>
      </c>
      <c r="D53" s="55" t="s">
        <v>39</v>
      </c>
      <c r="E53" s="62" t="s">
        <v>30</v>
      </c>
      <c r="F53" s="56">
        <v>44629</v>
      </c>
      <c r="G53" s="63" t="s">
        <v>24</v>
      </c>
      <c r="H53" s="57" t="s">
        <v>32</v>
      </c>
      <c r="I53" s="55" t="s">
        <v>26</v>
      </c>
      <c r="J53" s="57" t="s">
        <v>29</v>
      </c>
      <c r="K53" s="58">
        <v>1028</v>
      </c>
      <c r="L53" s="55">
        <v>17</v>
      </c>
      <c r="M53" s="55">
        <v>0</v>
      </c>
      <c r="N53" s="75" t="s">
        <v>27</v>
      </c>
      <c r="O53" s="55">
        <v>3</v>
      </c>
      <c r="P53" s="55">
        <v>38</v>
      </c>
      <c r="Q53" s="55">
        <v>1133</v>
      </c>
      <c r="R53" t="str">
        <f t="shared" si="0"/>
        <v>SSG Wuppertal 2-Vorwerk &amp; Co. 2</v>
      </c>
    </row>
    <row r="54" spans="1:18" ht="23.25" customHeight="1">
      <c r="A54" s="8"/>
      <c r="B54" s="55"/>
      <c r="C54" s="55">
        <v>60</v>
      </c>
      <c r="D54" s="55" t="s">
        <v>39</v>
      </c>
      <c r="E54" s="62" t="s">
        <v>37</v>
      </c>
      <c r="F54" s="56">
        <v>44630</v>
      </c>
      <c r="G54" s="63" t="s">
        <v>51</v>
      </c>
      <c r="H54" s="57" t="s">
        <v>50</v>
      </c>
      <c r="I54" s="55" t="s">
        <v>26</v>
      </c>
      <c r="J54" s="57" t="s">
        <v>28</v>
      </c>
      <c r="K54" s="58">
        <v>1238</v>
      </c>
      <c r="L54" s="55">
        <v>27</v>
      </c>
      <c r="M54" s="55">
        <v>2</v>
      </c>
      <c r="N54" s="75" t="s">
        <v>27</v>
      </c>
      <c r="O54" s="55">
        <v>1</v>
      </c>
      <c r="P54" s="55">
        <v>28</v>
      </c>
      <c r="Q54" s="55">
        <v>1215</v>
      </c>
      <c r="R54" t="str">
        <f t="shared" si="0"/>
        <v>Stadtsparkasse-Vorwerk &amp; Co. 1</v>
      </c>
    </row>
    <row r="55" spans="1:18" ht="23.25" customHeight="1">
      <c r="A55" s="8"/>
      <c r="B55" s="55"/>
      <c r="C55" s="55">
        <v>61</v>
      </c>
      <c r="D55" s="55" t="s">
        <v>39</v>
      </c>
      <c r="E55" s="62" t="s">
        <v>30</v>
      </c>
      <c r="F55" s="56">
        <v>44636</v>
      </c>
      <c r="G55" s="63" t="s">
        <v>24</v>
      </c>
      <c r="H55" s="57" t="s">
        <v>31</v>
      </c>
      <c r="I55" s="55" t="s">
        <v>26</v>
      </c>
      <c r="J55" s="57" t="s">
        <v>36</v>
      </c>
      <c r="K55" s="58">
        <v>1266</v>
      </c>
      <c r="L55" s="55">
        <v>37</v>
      </c>
      <c r="M55" s="55">
        <v>3</v>
      </c>
      <c r="N55" s="75" t="s">
        <v>27</v>
      </c>
      <c r="O55" s="55">
        <v>0</v>
      </c>
      <c r="P55" s="55">
        <v>18</v>
      </c>
      <c r="Q55" s="55">
        <v>1059</v>
      </c>
      <c r="R55" t="str">
        <f t="shared" si="0"/>
        <v>SSG Wuppertal 1-Schmersal</v>
      </c>
    </row>
    <row r="56" spans="1:18" ht="23.25" customHeight="1">
      <c r="A56" s="8"/>
      <c r="B56" s="55"/>
      <c r="C56" s="55">
        <v>63</v>
      </c>
      <c r="D56" s="55" t="s">
        <v>39</v>
      </c>
      <c r="E56" s="62" t="s">
        <v>35</v>
      </c>
      <c r="F56" s="56">
        <v>44641</v>
      </c>
      <c r="G56" s="63" t="s">
        <v>24</v>
      </c>
      <c r="H56" s="57" t="s">
        <v>34</v>
      </c>
      <c r="I56" s="55" t="s">
        <v>26</v>
      </c>
      <c r="J56" s="57" t="s">
        <v>32</v>
      </c>
      <c r="K56" s="58">
        <v>1078</v>
      </c>
      <c r="L56" s="55">
        <v>33</v>
      </c>
      <c r="M56" s="55">
        <v>2</v>
      </c>
      <c r="N56" s="75" t="s">
        <v>27</v>
      </c>
      <c r="O56" s="55">
        <v>1</v>
      </c>
      <c r="P56" s="55">
        <v>22</v>
      </c>
      <c r="Q56" s="55">
        <v>942</v>
      </c>
      <c r="R56" t="str">
        <f t="shared" si="0"/>
        <v>Rainbow-SSG Wuppertal 2</v>
      </c>
    </row>
    <row r="57" spans="1:18" ht="23.25" customHeight="1">
      <c r="A57" s="8"/>
      <c r="B57" s="55"/>
      <c r="C57" s="55">
        <v>64</v>
      </c>
      <c r="D57" s="55" t="s">
        <v>39</v>
      </c>
      <c r="E57" s="62" t="s">
        <v>23</v>
      </c>
      <c r="F57" s="56">
        <v>44642</v>
      </c>
      <c r="G57" s="63" t="s">
        <v>24</v>
      </c>
      <c r="H57" s="57" t="s">
        <v>29</v>
      </c>
      <c r="I57" s="55" t="s">
        <v>26</v>
      </c>
      <c r="J57" s="57" t="s">
        <v>25</v>
      </c>
      <c r="K57" s="58">
        <v>1092</v>
      </c>
      <c r="L57" s="55">
        <v>22</v>
      </c>
      <c r="M57" s="55">
        <v>1</v>
      </c>
      <c r="N57" s="75" t="s">
        <v>27</v>
      </c>
      <c r="O57" s="55">
        <v>2</v>
      </c>
      <c r="P57" s="55">
        <v>33</v>
      </c>
      <c r="Q57" s="55">
        <v>1156</v>
      </c>
      <c r="R57" t="str">
        <f t="shared" si="0"/>
        <v>Vorwerk &amp; Co. 2-Stadtverwaltung</v>
      </c>
    </row>
    <row r="58" spans="1:18" ht="23.25" customHeight="1">
      <c r="A58" s="8"/>
      <c r="B58" s="55"/>
      <c r="C58" s="55">
        <v>65</v>
      </c>
      <c r="D58" s="55" t="s">
        <v>39</v>
      </c>
      <c r="E58" s="62" t="s">
        <v>30</v>
      </c>
      <c r="F58" s="56">
        <v>44643</v>
      </c>
      <c r="G58" s="63" t="s">
        <v>24</v>
      </c>
      <c r="H58" s="57" t="s">
        <v>31</v>
      </c>
      <c r="I58" s="55" t="s">
        <v>26</v>
      </c>
      <c r="J58" s="57" t="s">
        <v>50</v>
      </c>
      <c r="K58" s="58">
        <v>1283</v>
      </c>
      <c r="L58" s="55">
        <v>25</v>
      </c>
      <c r="M58" s="55">
        <v>1</v>
      </c>
      <c r="N58" s="75" t="s">
        <v>27</v>
      </c>
      <c r="O58" s="55">
        <v>2</v>
      </c>
      <c r="P58" s="55">
        <v>30</v>
      </c>
      <c r="Q58" s="55">
        <v>1336</v>
      </c>
      <c r="R58" t="str">
        <f aca="true" t="shared" si="1" ref="R58:R64">CONCATENATE(H58,I58,J58)</f>
        <v>SSG Wuppertal 1-Stadtsparkasse</v>
      </c>
    </row>
    <row r="59" spans="1:18" ht="23.25" customHeight="1">
      <c r="A59" s="8"/>
      <c r="B59" s="55"/>
      <c r="C59" s="55">
        <v>66</v>
      </c>
      <c r="D59" s="55" t="s">
        <v>39</v>
      </c>
      <c r="E59" s="62" t="s">
        <v>23</v>
      </c>
      <c r="F59" s="56">
        <v>44649</v>
      </c>
      <c r="G59" s="63" t="s">
        <v>24</v>
      </c>
      <c r="H59" s="57" t="s">
        <v>25</v>
      </c>
      <c r="I59" s="55" t="s">
        <v>26</v>
      </c>
      <c r="J59" s="57" t="s">
        <v>31</v>
      </c>
      <c r="K59" s="58">
        <v>1152</v>
      </c>
      <c r="L59" s="55">
        <v>15</v>
      </c>
      <c r="M59" s="55">
        <v>0</v>
      </c>
      <c r="N59" s="75" t="s">
        <v>27</v>
      </c>
      <c r="O59" s="55">
        <v>3</v>
      </c>
      <c r="P59" s="55">
        <v>40</v>
      </c>
      <c r="Q59" s="55">
        <v>1314</v>
      </c>
      <c r="R59" t="str">
        <f t="shared" si="1"/>
        <v>Stadtverwaltung-SSG Wuppertal 1</v>
      </c>
    </row>
    <row r="60" spans="1:18" ht="23.25" customHeight="1">
      <c r="A60" s="8"/>
      <c r="B60" s="55"/>
      <c r="C60" s="55">
        <v>67</v>
      </c>
      <c r="D60" s="55" t="s">
        <v>39</v>
      </c>
      <c r="E60" s="62" t="s">
        <v>23</v>
      </c>
      <c r="F60" s="56">
        <v>44649</v>
      </c>
      <c r="G60" s="63" t="s">
        <v>24</v>
      </c>
      <c r="H60" s="57" t="s">
        <v>28</v>
      </c>
      <c r="I60" s="55" t="s">
        <v>26</v>
      </c>
      <c r="J60" s="57" t="s">
        <v>32</v>
      </c>
      <c r="K60" s="58">
        <v>1155</v>
      </c>
      <c r="L60" s="55">
        <v>40</v>
      </c>
      <c r="M60" s="55">
        <v>3</v>
      </c>
      <c r="N60" s="75" t="s">
        <v>27</v>
      </c>
      <c r="O60" s="55">
        <v>0</v>
      </c>
      <c r="P60" s="55">
        <v>15</v>
      </c>
      <c r="Q60" s="55">
        <v>928</v>
      </c>
      <c r="R60" t="str">
        <f t="shared" si="1"/>
        <v>Vorwerk &amp; Co. 1-SSG Wuppertal 2</v>
      </c>
    </row>
    <row r="61" spans="1:18" ht="23.25" customHeight="1">
      <c r="A61" s="8"/>
      <c r="B61" s="55"/>
      <c r="C61" s="55">
        <v>68</v>
      </c>
      <c r="D61" s="55" t="s">
        <v>39</v>
      </c>
      <c r="E61" s="62" t="s">
        <v>37</v>
      </c>
      <c r="F61" s="56">
        <v>44651</v>
      </c>
      <c r="G61" s="63" t="s">
        <v>51</v>
      </c>
      <c r="H61" s="57" t="s">
        <v>50</v>
      </c>
      <c r="I61" s="55" t="s">
        <v>26</v>
      </c>
      <c r="J61" s="57" t="s">
        <v>34</v>
      </c>
      <c r="K61" s="58">
        <v>1282</v>
      </c>
      <c r="L61" s="55">
        <v>37</v>
      </c>
      <c r="M61" s="55">
        <v>3</v>
      </c>
      <c r="N61" s="75" t="s">
        <v>27</v>
      </c>
      <c r="O61" s="55">
        <v>0</v>
      </c>
      <c r="P61" s="55">
        <v>18</v>
      </c>
      <c r="Q61" s="55">
        <v>1057</v>
      </c>
      <c r="R61" t="str">
        <f t="shared" si="1"/>
        <v>Stadtsparkasse-Rainbow</v>
      </c>
    </row>
    <row r="62" spans="1:18" ht="23.25" customHeight="1">
      <c r="A62" s="8"/>
      <c r="B62" s="55"/>
      <c r="C62" s="55">
        <v>69</v>
      </c>
      <c r="D62" s="55" t="s">
        <v>39</v>
      </c>
      <c r="E62" s="62" t="s">
        <v>23</v>
      </c>
      <c r="F62" s="56">
        <v>44656</v>
      </c>
      <c r="G62" s="63" t="s">
        <v>24</v>
      </c>
      <c r="H62" s="57" t="s">
        <v>25</v>
      </c>
      <c r="I62" s="55" t="s">
        <v>26</v>
      </c>
      <c r="J62" s="57" t="s">
        <v>36</v>
      </c>
      <c r="K62" s="58">
        <v>0</v>
      </c>
      <c r="L62" s="55"/>
      <c r="M62" s="55">
        <v>1</v>
      </c>
      <c r="N62" s="75" t="s">
        <v>27</v>
      </c>
      <c r="O62" s="55">
        <v>1</v>
      </c>
      <c r="P62" s="55"/>
      <c r="Q62" s="55">
        <v>0</v>
      </c>
      <c r="R62" t="str">
        <f t="shared" si="1"/>
        <v>Stadtverwaltung-Schmersal</v>
      </c>
    </row>
    <row r="63" spans="1:18" ht="23.25" customHeight="1">
      <c r="A63" s="8"/>
      <c r="B63" s="55"/>
      <c r="C63" s="55">
        <v>70</v>
      </c>
      <c r="D63" s="55" t="s">
        <v>39</v>
      </c>
      <c r="E63" s="62" t="s">
        <v>23</v>
      </c>
      <c r="F63" s="56">
        <v>44656</v>
      </c>
      <c r="G63" s="63" t="s">
        <v>24</v>
      </c>
      <c r="H63" s="57" t="s">
        <v>28</v>
      </c>
      <c r="I63" s="55" t="s">
        <v>26</v>
      </c>
      <c r="J63" s="57" t="s">
        <v>34</v>
      </c>
      <c r="K63" s="58">
        <v>1244</v>
      </c>
      <c r="L63" s="55">
        <v>39</v>
      </c>
      <c r="M63" s="55">
        <v>3</v>
      </c>
      <c r="N63" s="75" t="s">
        <v>27</v>
      </c>
      <c r="O63" s="55">
        <v>0</v>
      </c>
      <c r="P63" s="55">
        <v>16</v>
      </c>
      <c r="Q63" s="55">
        <v>1029</v>
      </c>
      <c r="R63" t="str">
        <f t="shared" si="1"/>
        <v>Vorwerk &amp; Co. 1-Rainbow</v>
      </c>
    </row>
    <row r="64" spans="1:18" ht="23.25" customHeight="1">
      <c r="A64" s="8"/>
      <c r="B64" s="55"/>
      <c r="C64" s="55">
        <v>71</v>
      </c>
      <c r="D64" s="55" t="s">
        <v>39</v>
      </c>
      <c r="E64" s="62" t="s">
        <v>23</v>
      </c>
      <c r="F64" s="56">
        <v>44656</v>
      </c>
      <c r="G64" s="63" t="s">
        <v>24</v>
      </c>
      <c r="H64" s="57" t="s">
        <v>29</v>
      </c>
      <c r="I64" s="55" t="s">
        <v>26</v>
      </c>
      <c r="J64" s="57" t="s">
        <v>50</v>
      </c>
      <c r="K64" s="58">
        <v>1161</v>
      </c>
      <c r="L64" s="55">
        <v>24</v>
      </c>
      <c r="M64" s="55">
        <v>1</v>
      </c>
      <c r="N64" s="75" t="s">
        <v>27</v>
      </c>
      <c r="O64" s="55">
        <v>2</v>
      </c>
      <c r="P64" s="55">
        <v>31</v>
      </c>
      <c r="Q64" s="55">
        <v>1170</v>
      </c>
      <c r="R64" t="str">
        <f t="shared" si="1"/>
        <v>Vorwerk &amp; Co. 2-Stadtsparkasse</v>
      </c>
    </row>
    <row r="65" spans="1:18" ht="23.25" customHeight="1">
      <c r="A65" s="1"/>
      <c r="B65" s="59" t="s">
        <v>40</v>
      </c>
      <c r="C65" s="60" t="s">
        <v>41</v>
      </c>
      <c r="D65" s="60"/>
      <c r="E65" s="61"/>
      <c r="F65" s="60"/>
      <c r="G65" s="60"/>
      <c r="H65" s="60"/>
      <c r="I65" s="60"/>
      <c r="J65" s="60"/>
      <c r="K65" s="60"/>
      <c r="L65" s="60"/>
      <c r="M65" s="60" t="s">
        <v>54</v>
      </c>
      <c r="N65" s="60"/>
      <c r="O65" s="60"/>
      <c r="P65" s="60"/>
      <c r="Q65" s="60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R67" s="1"/>
    </row>
    <row r="69" ht="18">
      <c r="N69" s="75" t="s">
        <v>27</v>
      </c>
    </row>
    <row r="71" ht="18">
      <c r="I71" s="74" t="s">
        <v>26</v>
      </c>
    </row>
  </sheetData>
  <sheetProtection selectLockedCells="1" selectUnlockedCells="1"/>
  <autoFilter ref="A8:R65"/>
  <conditionalFormatting sqref="H65:H66 J65:J66 H1:H8 I8:J8 J4:J8 J68:J65536 H68:H65536">
    <cfRule type="cellIs" priority="2802" dxfId="2" operator="equal" stopIfTrue="1">
      <formula>"Stadtsparkasse II"</formula>
    </cfRule>
    <cfRule type="cellIs" priority="2803" dxfId="1" operator="equal" stopIfTrue="1">
      <formula>"Stadtsparkasse I"</formula>
    </cfRule>
  </conditionalFormatting>
  <conditionalFormatting sqref="F28 F56:F57 F59 F61 F63:F64 F52:F54 F40 F36:F37 F43:F47 F49:F50 F30:F34 F24:F26 F19:F22 F9:F17">
    <cfRule type="cellIs" priority="2804" dxfId="89" operator="lessThan" stopIfTrue="1">
      <formula>TODAY()</formula>
    </cfRule>
  </conditionalFormatting>
  <conditionalFormatting sqref="J3">
    <cfRule type="expression" priority="2820" dxfId="2" stopIfTrue="1">
      <formula>J3=$J$2</formula>
    </cfRule>
    <cfRule type="expression" priority="2821" dxfId="32" stopIfTrue="1">
      <formula>J3=$J$3</formula>
    </cfRule>
    <cfRule type="expression" priority="2822" dxfId="31" stopIfTrue="1">
      <formula>O3&gt;Q3</formula>
    </cfRule>
  </conditionalFormatting>
  <conditionalFormatting sqref="F18">
    <cfRule type="cellIs" priority="1683" dxfId="89" operator="lessThan" stopIfTrue="1">
      <formula>TODAY()</formula>
    </cfRule>
  </conditionalFormatting>
  <conditionalFormatting sqref="F23">
    <cfRule type="cellIs" priority="1646" dxfId="89" operator="lessThan" stopIfTrue="1">
      <formula>TODAY()</formula>
    </cfRule>
  </conditionalFormatting>
  <conditionalFormatting sqref="F29">
    <cfRule type="cellIs" priority="1596" dxfId="89" operator="lessThan" stopIfTrue="1">
      <formula>TODAY()</formula>
    </cfRule>
  </conditionalFormatting>
  <conditionalFormatting sqref="F35">
    <cfRule type="cellIs" priority="1553" dxfId="89" operator="lessThan" stopIfTrue="1">
      <formula>TODAY()</formula>
    </cfRule>
  </conditionalFormatting>
  <conditionalFormatting sqref="F41">
    <cfRule type="cellIs" priority="1516" dxfId="89" operator="lessThan" stopIfTrue="1">
      <formula>TODAY()</formula>
    </cfRule>
  </conditionalFormatting>
  <conditionalFormatting sqref="F42">
    <cfRule type="cellIs" priority="1497" dxfId="89" operator="lessThan" stopIfTrue="1">
      <formula>TODAY()</formula>
    </cfRule>
  </conditionalFormatting>
  <conditionalFormatting sqref="F48">
    <cfRule type="cellIs" priority="1448" dxfId="89" operator="lessThan" stopIfTrue="1">
      <formula>TODAY()</formula>
    </cfRule>
  </conditionalFormatting>
  <conditionalFormatting sqref="F51">
    <cfRule type="cellIs" priority="1429" dxfId="89" operator="lessThan" stopIfTrue="1">
      <formula>TODAY()</formula>
    </cfRule>
  </conditionalFormatting>
  <conditionalFormatting sqref="F58">
    <cfRule type="cellIs" priority="1361" dxfId="89" operator="lessThan" stopIfTrue="1">
      <formula>TODAY()</formula>
    </cfRule>
  </conditionalFormatting>
  <conditionalFormatting sqref="F60">
    <cfRule type="cellIs" priority="1348" dxfId="89" operator="lessThan" stopIfTrue="1">
      <formula>TODAY()</formula>
    </cfRule>
  </conditionalFormatting>
  <conditionalFormatting sqref="F62">
    <cfRule type="cellIs" priority="1335" dxfId="89" operator="lessThan" stopIfTrue="1">
      <formula>TODAY()</formula>
    </cfRule>
  </conditionalFormatting>
  <conditionalFormatting sqref="F27">
    <cfRule type="cellIs" priority="900" dxfId="89" operator="lessThan" stopIfTrue="1">
      <formula>TODAY()</formula>
    </cfRule>
  </conditionalFormatting>
  <conditionalFormatting sqref="F38:F39">
    <cfRule type="cellIs" priority="857" dxfId="89" operator="lessThan" stopIfTrue="1">
      <formula>TODAY()</formula>
    </cfRule>
  </conditionalFormatting>
  <conditionalFormatting sqref="F55">
    <cfRule type="cellIs" priority="856" dxfId="89" operator="lessThan" stopIfTrue="1">
      <formula>TODAY()</formula>
    </cfRule>
  </conditionalFormatting>
  <conditionalFormatting sqref="J2">
    <cfRule type="expression" priority="128" dxfId="2" stopIfTrue="1">
      <formula>J2=$J$2</formula>
    </cfRule>
    <cfRule type="expression" priority="129" dxfId="32" stopIfTrue="1">
      <formula>J2=$J$3</formula>
    </cfRule>
    <cfRule type="expression" priority="130" dxfId="31" stopIfTrue="1">
      <formula>$M2&gt;1</formula>
    </cfRule>
  </conditionalFormatting>
  <conditionalFormatting sqref="O11 M11">
    <cfRule type="cellIs" priority="44" dxfId="31" operator="greaterThan" stopIfTrue="1">
      <formula>1</formula>
    </cfRule>
    <cfRule type="cellIs" priority="45" dxfId="37" operator="equal" stopIfTrue="1">
      <formula>1</formula>
    </cfRule>
  </conditionalFormatting>
  <conditionalFormatting sqref="P11:Q11">
    <cfRule type="expression" priority="46" dxfId="31" stopIfTrue="1">
      <formula>$O11&gt;1</formula>
    </cfRule>
    <cfRule type="expression" priority="47" dxfId="37" stopIfTrue="1">
      <formula>$O11=1</formula>
    </cfRule>
  </conditionalFormatting>
  <conditionalFormatting sqref="L11">
    <cfRule type="expression" priority="48" dxfId="31" stopIfTrue="1">
      <formula>$M11&gt;1</formula>
    </cfRule>
    <cfRule type="expression" priority="49" dxfId="37" stopIfTrue="1">
      <formula>$M11=1</formula>
    </cfRule>
  </conditionalFormatting>
  <conditionalFormatting sqref="K11">
    <cfRule type="expression" priority="50" dxfId="37" stopIfTrue="1">
      <formula>$M11=1</formula>
    </cfRule>
  </conditionalFormatting>
  <conditionalFormatting sqref="H11">
    <cfRule type="expression" priority="51" dxfId="2" stopIfTrue="1">
      <formula>H11=$J$2</formula>
    </cfRule>
    <cfRule type="expression" priority="52" dxfId="32" stopIfTrue="1">
      <formula>H11=$J$3</formula>
    </cfRule>
    <cfRule type="expression" priority="53" dxfId="31" stopIfTrue="1">
      <formula>$M11&gt;1</formula>
    </cfRule>
  </conditionalFormatting>
  <conditionalFormatting sqref="J11">
    <cfRule type="expression" priority="54" dxfId="2" stopIfTrue="1">
      <formula>J11=$J$2</formula>
    </cfRule>
    <cfRule type="expression" priority="55" dxfId="32" stopIfTrue="1">
      <formula>J11=$J$3</formula>
    </cfRule>
    <cfRule type="expression" priority="56" dxfId="31" stopIfTrue="1">
      <formula>$O11&gt;1</formula>
    </cfRule>
  </conditionalFormatting>
  <conditionalFormatting sqref="K11">
    <cfRule type="expression" priority="43" dxfId="30" stopIfTrue="1">
      <formula>$M11&gt;1</formula>
    </cfRule>
  </conditionalFormatting>
  <conditionalFormatting sqref="O9 M9">
    <cfRule type="cellIs" priority="30" dxfId="31" operator="greaterThan" stopIfTrue="1">
      <formula>1</formula>
    </cfRule>
    <cfRule type="cellIs" priority="31" dxfId="37" operator="equal" stopIfTrue="1">
      <formula>1</formula>
    </cfRule>
  </conditionalFormatting>
  <conditionalFormatting sqref="P9:Q9">
    <cfRule type="expression" priority="32" dxfId="31" stopIfTrue="1">
      <formula>$O9&gt;1</formula>
    </cfRule>
    <cfRule type="expression" priority="33" dxfId="37" stopIfTrue="1">
      <formula>$O9=1</formula>
    </cfRule>
  </conditionalFormatting>
  <conditionalFormatting sqref="L9">
    <cfRule type="expression" priority="34" dxfId="31" stopIfTrue="1">
      <formula>$M9&gt;1</formula>
    </cfRule>
    <cfRule type="expression" priority="35" dxfId="37" stopIfTrue="1">
      <formula>$M9=1</formula>
    </cfRule>
  </conditionalFormatting>
  <conditionalFormatting sqref="K9">
    <cfRule type="expression" priority="36" dxfId="37" stopIfTrue="1">
      <formula>$M9=1</formula>
    </cfRule>
  </conditionalFormatting>
  <conditionalFormatting sqref="H9">
    <cfRule type="expression" priority="37" dxfId="2" stopIfTrue="1">
      <formula>H9=$J$2</formula>
    </cfRule>
    <cfRule type="expression" priority="38" dxfId="32" stopIfTrue="1">
      <formula>H9=$J$3</formula>
    </cfRule>
    <cfRule type="expression" priority="39" dxfId="31" stopIfTrue="1">
      <formula>$M9&gt;1</formula>
    </cfRule>
  </conditionalFormatting>
  <conditionalFormatting sqref="J9">
    <cfRule type="expression" priority="40" dxfId="2" stopIfTrue="1">
      <formula>J9=$J$2</formula>
    </cfRule>
    <cfRule type="expression" priority="41" dxfId="32" stopIfTrue="1">
      <formula>J9=$J$3</formula>
    </cfRule>
    <cfRule type="expression" priority="42" dxfId="31" stopIfTrue="1">
      <formula>$O9&gt;1</formula>
    </cfRule>
  </conditionalFormatting>
  <conditionalFormatting sqref="K9">
    <cfRule type="expression" priority="29" dxfId="30" stopIfTrue="1">
      <formula>$M9&gt;1</formula>
    </cfRule>
  </conditionalFormatting>
  <conditionalFormatting sqref="O10 M10">
    <cfRule type="cellIs" priority="16" dxfId="31" operator="greaterThan" stopIfTrue="1">
      <formula>1</formula>
    </cfRule>
    <cfRule type="cellIs" priority="17" dxfId="37" operator="equal" stopIfTrue="1">
      <formula>1</formula>
    </cfRule>
  </conditionalFormatting>
  <conditionalFormatting sqref="P10:Q10">
    <cfRule type="expression" priority="18" dxfId="31" stopIfTrue="1">
      <formula>$O10&gt;1</formula>
    </cfRule>
    <cfRule type="expression" priority="19" dxfId="37" stopIfTrue="1">
      <formula>$O10=1</formula>
    </cfRule>
  </conditionalFormatting>
  <conditionalFormatting sqref="L10">
    <cfRule type="expression" priority="20" dxfId="31" stopIfTrue="1">
      <formula>$M10&gt;1</formula>
    </cfRule>
    <cfRule type="expression" priority="21" dxfId="37" stopIfTrue="1">
      <formula>$M10=1</formula>
    </cfRule>
  </conditionalFormatting>
  <conditionalFormatting sqref="K10">
    <cfRule type="expression" priority="22" dxfId="37" stopIfTrue="1">
      <formula>$M10=1</formula>
    </cfRule>
  </conditionalFormatting>
  <conditionalFormatting sqref="H10">
    <cfRule type="expression" priority="23" dxfId="2" stopIfTrue="1">
      <formula>H10=$J$2</formula>
    </cfRule>
    <cfRule type="expression" priority="24" dxfId="32" stopIfTrue="1">
      <formula>H10=$J$3</formula>
    </cfRule>
    <cfRule type="expression" priority="25" dxfId="31" stopIfTrue="1">
      <formula>$M10&gt;1</formula>
    </cfRule>
  </conditionalFormatting>
  <conditionalFormatting sqref="J10">
    <cfRule type="expression" priority="26" dxfId="2" stopIfTrue="1">
      <formula>J10=$J$2</formula>
    </cfRule>
    <cfRule type="expression" priority="27" dxfId="32" stopIfTrue="1">
      <formula>J10=$J$3</formula>
    </cfRule>
    <cfRule type="expression" priority="28" dxfId="31" stopIfTrue="1">
      <formula>$O10&gt;1</formula>
    </cfRule>
  </conditionalFormatting>
  <conditionalFormatting sqref="K10">
    <cfRule type="expression" priority="15" dxfId="30" stopIfTrue="1">
      <formula>$M10&gt;1</formula>
    </cfRule>
  </conditionalFormatting>
  <conditionalFormatting sqref="O12:O64 M12:M64">
    <cfRule type="cellIs" priority="2" dxfId="31" operator="greaterThan" stopIfTrue="1">
      <formula>1</formula>
    </cfRule>
    <cfRule type="cellIs" priority="3" dxfId="37" operator="equal" stopIfTrue="1">
      <formula>1</formula>
    </cfRule>
  </conditionalFormatting>
  <conditionalFormatting sqref="P12:Q64">
    <cfRule type="expression" priority="4" dxfId="31" stopIfTrue="1">
      <formula>$O12&gt;1</formula>
    </cfRule>
    <cfRule type="expression" priority="5" dxfId="37" stopIfTrue="1">
      <formula>$O12=1</formula>
    </cfRule>
  </conditionalFormatting>
  <conditionalFormatting sqref="L12:L64">
    <cfRule type="expression" priority="6" dxfId="31" stopIfTrue="1">
      <formula>$M12&gt;1</formula>
    </cfRule>
    <cfRule type="expression" priority="7" dxfId="37" stopIfTrue="1">
      <formula>$M12=1</formula>
    </cfRule>
  </conditionalFormatting>
  <conditionalFormatting sqref="K12:K64">
    <cfRule type="expression" priority="8" dxfId="37" stopIfTrue="1">
      <formula>$M12=1</formula>
    </cfRule>
  </conditionalFormatting>
  <conditionalFormatting sqref="H12:H64">
    <cfRule type="expression" priority="9" dxfId="2" stopIfTrue="1">
      <formula>H12=$J$2</formula>
    </cfRule>
    <cfRule type="expression" priority="10" dxfId="32" stopIfTrue="1">
      <formula>H12=$J$3</formula>
    </cfRule>
    <cfRule type="expression" priority="11" dxfId="31" stopIfTrue="1">
      <formula>$M12&gt;1</formula>
    </cfRule>
  </conditionalFormatting>
  <conditionalFormatting sqref="J12:J64">
    <cfRule type="expression" priority="12" dxfId="2" stopIfTrue="1">
      <formula>J12=$J$2</formula>
    </cfRule>
    <cfRule type="expression" priority="13" dxfId="32" stopIfTrue="1">
      <formula>J12=$J$3</formula>
    </cfRule>
    <cfRule type="expression" priority="14" dxfId="31" stopIfTrue="1">
      <formula>$O12&gt;1</formula>
    </cfRule>
  </conditionalFormatting>
  <conditionalFormatting sqref="K12:K64">
    <cfRule type="expression" priority="1" dxfId="30" stopIfTrue="1">
      <formula>$M12&gt;1</formula>
    </cfRule>
  </conditionalFormatting>
  <dataValidations count="2">
    <dataValidation type="whole" allowBlank="1" showErrorMessage="1" sqref="L9:L64 P9:P64 L67 P67">
      <formula1>15</formula1>
      <formula2>40</formula2>
    </dataValidation>
    <dataValidation type="whole" allowBlank="1" showErrorMessage="1" sqref="M9:M64 O9:O64 M67 O67">
      <formula1>0</formula1>
      <formula2>3</formula2>
    </dataValidation>
  </dataValidations>
  <hyperlinks>
    <hyperlink ref="G3" r:id="rId1" display="Kl.Kessler@web.de"/>
    <hyperlink ref="G4" r:id="rId2" display="www.bkv-wuppertal.net"/>
  </hyperlinks>
  <printOptions/>
  <pageMargins left="0.3937007874015748" right="0.3937007874015748" top="0.984251968503937" bottom="0.984251968503937" header="0.5118110236220472" footer="0.5118110236220472"/>
  <pageSetup fitToHeight="3" fitToWidth="1" horizontalDpi="300" verticalDpi="300" orientation="landscape" paperSize="9" scale="68" r:id="rId3"/>
  <rowBreaks count="2" manualBreakCount="2">
    <brk id="30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9.421875" style="9" customWidth="1"/>
    <col min="2" max="2" width="10.57421875" style="10" customWidth="1"/>
    <col min="3" max="3" width="27.140625" style="10" customWidth="1"/>
    <col min="4" max="4" width="28.28125" style="10" customWidth="1"/>
    <col min="5" max="5" width="4.8515625" style="9" bestFit="1" customWidth="1"/>
    <col min="6" max="6" width="8.7109375" style="9" customWidth="1"/>
    <col min="7" max="7" width="8.57421875" style="9" customWidth="1"/>
    <col min="8" max="8" width="2.57421875" style="9" customWidth="1"/>
    <col min="9" max="9" width="6.00390625" style="9" customWidth="1"/>
    <col min="10" max="10" width="12.00390625" style="9" customWidth="1"/>
    <col min="11" max="11" width="11.57421875" style="9" customWidth="1"/>
    <col min="12" max="12" width="2.57421875" style="9" customWidth="1"/>
    <col min="13" max="13" width="6.00390625" style="9" customWidth="1"/>
    <col min="14" max="14" width="12.00390625" style="9" customWidth="1"/>
    <col min="15" max="15" width="11.57421875" style="9" customWidth="1"/>
    <col min="16" max="16" width="28.00390625" style="10" customWidth="1"/>
    <col min="17" max="16384" width="11.421875" style="10" customWidth="1"/>
  </cols>
  <sheetData>
    <row r="1" spans="1:15" ht="30.75" thickBot="1">
      <c r="A1" s="11" t="s">
        <v>42</v>
      </c>
      <c r="B1" s="12" t="s">
        <v>43</v>
      </c>
      <c r="C1" s="13" t="s">
        <v>44</v>
      </c>
      <c r="D1" s="14"/>
      <c r="E1" s="15" t="s">
        <v>45</v>
      </c>
      <c r="F1" s="16" t="s">
        <v>46</v>
      </c>
      <c r="G1" s="17" t="s">
        <v>47</v>
      </c>
      <c r="H1" s="18"/>
      <c r="I1" s="15" t="s">
        <v>17</v>
      </c>
      <c r="J1" s="16" t="s">
        <v>48</v>
      </c>
      <c r="K1" s="17" t="s">
        <v>16</v>
      </c>
      <c r="L1" s="18"/>
      <c r="M1" s="19" t="s">
        <v>20</v>
      </c>
      <c r="N1" s="16" t="s">
        <v>49</v>
      </c>
      <c r="O1" s="20" t="s">
        <v>21</v>
      </c>
    </row>
    <row r="2" spans="1:15" ht="30.75" hidden="1" thickBot="1">
      <c r="A2" s="21"/>
      <c r="B2" s="22"/>
      <c r="C2" s="23" t="s">
        <v>14</v>
      </c>
      <c r="D2" s="24" t="s">
        <v>15</v>
      </c>
      <c r="E2" s="25"/>
      <c r="F2" s="26"/>
      <c r="G2" s="27"/>
      <c r="H2" s="28"/>
      <c r="I2" s="25"/>
      <c r="J2" s="26"/>
      <c r="K2" s="27"/>
      <c r="L2" s="28"/>
      <c r="M2" s="29"/>
      <c r="N2" s="26"/>
      <c r="O2" s="30"/>
    </row>
    <row r="3" spans="1:16" ht="30.75" thickBot="1">
      <c r="A3" s="34">
        <f>RANK(P3,$P$2:$P$19)</f>
        <v>9</v>
      </c>
      <c r="B3" s="35">
        <f>DCOUNT(Spielplan!$H$8:$Q$64,"H-Holz",C2:C3)+DCOUNT(Spielplan!$H$8:$Q$64,"G-Holz",D2:D3)</f>
        <v>0</v>
      </c>
      <c r="C3" s="36" t="s">
        <v>33</v>
      </c>
      <c r="D3" s="24" t="s">
        <v>33</v>
      </c>
      <c r="E3" s="31">
        <f aca="true" t="shared" si="0" ref="E3:E19">I3+M3</f>
        <v>0</v>
      </c>
      <c r="F3" s="32">
        <f aca="true" t="shared" si="1" ref="F3:F19">J3+N3</f>
        <v>0</v>
      </c>
      <c r="G3" s="31">
        <f aca="true" t="shared" si="2" ref="G3:G19">K3+O3</f>
        <v>0</v>
      </c>
      <c r="H3" s="28"/>
      <c r="I3" s="31">
        <f>DSUM(Spielplan!$H$8:$Q$64,"H",C2:C3)</f>
        <v>0</v>
      </c>
      <c r="J3" s="32">
        <f>DSUM(Spielplan!$H$8:$Q$64,"HP",C2:C3)</f>
        <v>0</v>
      </c>
      <c r="K3" s="31">
        <f>DSUM(Spielplan!$H$8:$Q$64,"H-Holz",C2:C3)</f>
        <v>0</v>
      </c>
      <c r="L3" s="28"/>
      <c r="M3" s="33">
        <f>DSUM(Spielplan!$H$8:$Q$64,"G",D2:D3)</f>
        <v>0</v>
      </c>
      <c r="N3" s="32">
        <f>DSUM(Spielplan!$H$8:$Q$64,"GP",D2:D3)</f>
        <v>0</v>
      </c>
      <c r="O3" s="31">
        <f>DSUM(Spielplan!$H$8:$Q$64,"G-Holz",D2:D3)</f>
        <v>0</v>
      </c>
      <c r="P3" s="10">
        <f aca="true" t="shared" si="3" ref="P3:P19">VALUE(TEXT(E3,"00")&amp;TEXT(F3,"0000")&amp;TEXT(G3,"00000"))</f>
        <v>0</v>
      </c>
    </row>
    <row r="4" spans="1:15" ht="30" hidden="1">
      <c r="A4" s="21"/>
      <c r="B4" s="22"/>
      <c r="C4" s="23" t="s">
        <v>14</v>
      </c>
      <c r="D4" s="24" t="s">
        <v>15</v>
      </c>
      <c r="E4" s="25"/>
      <c r="F4" s="26"/>
      <c r="G4" s="27"/>
      <c r="H4" s="28"/>
      <c r="I4" s="25"/>
      <c r="J4" s="26"/>
      <c r="K4" s="27"/>
      <c r="L4" s="28"/>
      <c r="M4" s="29"/>
      <c r="N4" s="26"/>
      <c r="O4" s="30"/>
    </row>
    <row r="5" spans="1:16" ht="30.75" thickBot="1">
      <c r="A5" s="34">
        <f>RANK(P5,$P$2:$P$19)</f>
        <v>6</v>
      </c>
      <c r="B5" s="35">
        <f>DCOUNT(Spielplan!$H$8:$Q$64,"H-Holz",C4:C5)+DCOUNT(Spielplan!$H$8:$Q$64,"G-Holz",D4:D5)</f>
        <v>14</v>
      </c>
      <c r="C5" s="36" t="s">
        <v>34</v>
      </c>
      <c r="D5" s="24" t="s">
        <v>34</v>
      </c>
      <c r="E5" s="31">
        <f t="shared" si="0"/>
        <v>14</v>
      </c>
      <c r="F5" s="32">
        <f t="shared" si="1"/>
        <v>341</v>
      </c>
      <c r="G5" s="31">
        <f t="shared" si="2"/>
        <v>15129</v>
      </c>
      <c r="H5" s="28"/>
      <c r="I5" s="31">
        <f>DSUM(Spielplan!$H$8:$Q$64,"H",C4:C5)</f>
        <v>8</v>
      </c>
      <c r="J5" s="32">
        <f>DSUM(Spielplan!$H$8:$Q$64,"HP",C4:C5)</f>
        <v>179</v>
      </c>
      <c r="K5" s="31">
        <f>DSUM(Spielplan!$H$8:$Q$64,"H-Holz",C4:C5)</f>
        <v>7696</v>
      </c>
      <c r="L5" s="28"/>
      <c r="M5" s="33">
        <f>DSUM(Spielplan!$H$8:$Q$64,"G",D4:D5)</f>
        <v>6</v>
      </c>
      <c r="N5" s="32">
        <f>DSUM(Spielplan!$H$8:$Q$64,"GP",D4:D5)</f>
        <v>162</v>
      </c>
      <c r="O5" s="31">
        <f>DSUM(Spielplan!$H$8:$Q$64,"G-Holz",D4:D5)</f>
        <v>7433</v>
      </c>
      <c r="P5" s="10">
        <f t="shared" si="3"/>
        <v>14034115129</v>
      </c>
    </row>
    <row r="6" spans="1:15" ht="30" hidden="1">
      <c r="A6" s="21"/>
      <c r="B6" s="22"/>
      <c r="C6" s="23" t="s">
        <v>14</v>
      </c>
      <c r="D6" s="24" t="s">
        <v>15</v>
      </c>
      <c r="E6" s="25"/>
      <c r="F6" s="26"/>
      <c r="G6" s="27"/>
      <c r="H6" s="28"/>
      <c r="I6" s="25"/>
      <c r="J6" s="26"/>
      <c r="K6" s="27"/>
      <c r="L6" s="28"/>
      <c r="M6" s="29"/>
      <c r="N6" s="26"/>
      <c r="O6" s="30"/>
    </row>
    <row r="7" spans="1:16" ht="30.75" thickBot="1">
      <c r="A7" s="34">
        <f>RANK(P7,$P$2:$P$19)</f>
        <v>7</v>
      </c>
      <c r="B7" s="35">
        <f>DCOUNT(Spielplan!$H$8:$Q$64,"H-Holz",C6:C7)+DCOUNT(Spielplan!$H$8:$Q$64,"G-Holz",D6:D7)</f>
        <v>14</v>
      </c>
      <c r="C7" s="36" t="s">
        <v>36</v>
      </c>
      <c r="D7" s="24" t="s">
        <v>36</v>
      </c>
      <c r="E7" s="31">
        <f t="shared" si="0"/>
        <v>10</v>
      </c>
      <c r="F7" s="32">
        <f t="shared" si="1"/>
        <v>288</v>
      </c>
      <c r="G7" s="31">
        <f t="shared" si="2"/>
        <v>11619</v>
      </c>
      <c r="H7" s="28"/>
      <c r="I7" s="31">
        <f>DSUM(Spielplan!$H$8:$Q$64,"H",C6:C7)</f>
        <v>5</v>
      </c>
      <c r="J7" s="32">
        <f>DSUM(Spielplan!$H$8:$Q$64,"HP",C6:C7)</f>
        <v>154</v>
      </c>
      <c r="K7" s="31">
        <f>DSUM(Spielplan!$H$8:$Q$64,"H-Holz",C6:C7)</f>
        <v>5398</v>
      </c>
      <c r="L7" s="28"/>
      <c r="M7" s="33">
        <f>DSUM(Spielplan!$H$8:$Q$64,"G",D6:D7)</f>
        <v>5</v>
      </c>
      <c r="N7" s="32">
        <f>DSUM(Spielplan!$H$8:$Q$64,"GP",D6:D7)</f>
        <v>134</v>
      </c>
      <c r="O7" s="31">
        <f>DSUM(Spielplan!$H$8:$Q$64,"G-Holz",D6:D7)</f>
        <v>6221</v>
      </c>
      <c r="P7" s="10">
        <f t="shared" si="3"/>
        <v>10028811619</v>
      </c>
    </row>
    <row r="8" spans="1:15" ht="30" hidden="1">
      <c r="A8" s="21"/>
      <c r="B8" s="22"/>
      <c r="C8" s="23" t="s">
        <v>14</v>
      </c>
      <c r="D8" s="24" t="s">
        <v>15</v>
      </c>
      <c r="E8" s="25"/>
      <c r="F8" s="26"/>
      <c r="G8" s="27"/>
      <c r="H8" s="28"/>
      <c r="I8" s="25"/>
      <c r="J8" s="26"/>
      <c r="K8" s="27"/>
      <c r="L8" s="28"/>
      <c r="M8" s="29"/>
      <c r="N8" s="26"/>
      <c r="O8" s="30"/>
    </row>
    <row r="9" spans="1:16" ht="30.75" thickBot="1">
      <c r="A9" s="34">
        <f>RANK(P9,$P$2:$P$19)</f>
        <v>2</v>
      </c>
      <c r="B9" s="35">
        <f>DCOUNT(Spielplan!$H$8:$Q$64,"H-Holz",C8:C9)+DCOUNT(Spielplan!$H$8:$Q$64,"G-Holz",D8:D9)</f>
        <v>14</v>
      </c>
      <c r="C9" s="36" t="s">
        <v>50</v>
      </c>
      <c r="D9" s="24" t="s">
        <v>50</v>
      </c>
      <c r="E9" s="31">
        <f t="shared" si="0"/>
        <v>32</v>
      </c>
      <c r="F9" s="32">
        <f t="shared" si="1"/>
        <v>440</v>
      </c>
      <c r="G9" s="31">
        <f t="shared" si="2"/>
        <v>16034</v>
      </c>
      <c r="H9" s="28"/>
      <c r="I9" s="31">
        <f>DSUM(Spielplan!$H$8:$Q$64,"H",C8:C9)</f>
        <v>17</v>
      </c>
      <c r="J9" s="32">
        <f>DSUM(Spielplan!$H$8:$Q$64,"HP",C8:C9)</f>
        <v>229</v>
      </c>
      <c r="K9" s="31">
        <f>DSUM(Spielplan!$H$8:$Q$64,"H-Holz",C8:C9)</f>
        <v>8770</v>
      </c>
      <c r="L9" s="28"/>
      <c r="M9" s="33">
        <f>DSUM(Spielplan!$H$8:$Q$64,"G",D8:D9)</f>
        <v>15</v>
      </c>
      <c r="N9" s="32">
        <f>DSUM(Spielplan!$H$8:$Q$64,"GP",D8:D9)</f>
        <v>211</v>
      </c>
      <c r="O9" s="31">
        <f>DSUM(Spielplan!$H$8:$Q$64,"G-Holz",D8:D9)</f>
        <v>7264</v>
      </c>
      <c r="P9" s="10">
        <f t="shared" si="3"/>
        <v>32044016034</v>
      </c>
    </row>
    <row r="10" spans="1:15" ht="30" hidden="1">
      <c r="A10" s="21"/>
      <c r="B10" s="22"/>
      <c r="C10" s="23" t="s">
        <v>14</v>
      </c>
      <c r="D10" s="24" t="s">
        <v>15</v>
      </c>
      <c r="E10" s="25"/>
      <c r="F10" s="26"/>
      <c r="G10" s="27"/>
      <c r="H10" s="28"/>
      <c r="I10" s="25"/>
      <c r="J10" s="26"/>
      <c r="K10" s="27"/>
      <c r="L10" s="28"/>
      <c r="M10" s="29"/>
      <c r="N10" s="26"/>
      <c r="O10" s="30"/>
    </row>
    <row r="11" spans="1:16" ht="30.75" thickBot="1">
      <c r="A11" s="34">
        <f>RANK(P11,$P$2:$P$19)</f>
        <v>4</v>
      </c>
      <c r="B11" s="35">
        <f>DCOUNT(Spielplan!$H$8:$Q$64,"H-Holz",C10:C11)+DCOUNT(Spielplan!$H$8:$Q$64,"G-Holz",D10:D11)</f>
        <v>14</v>
      </c>
      <c r="C11" s="36" t="s">
        <v>25</v>
      </c>
      <c r="D11" s="24" t="s">
        <v>25</v>
      </c>
      <c r="E11" s="31">
        <f t="shared" si="0"/>
        <v>24</v>
      </c>
      <c r="F11" s="32">
        <f t="shared" si="1"/>
        <v>394</v>
      </c>
      <c r="G11" s="31">
        <f t="shared" si="2"/>
        <v>14315</v>
      </c>
      <c r="H11" s="28"/>
      <c r="I11" s="31">
        <f>DSUM(Spielplan!$H$8:$Q$64,"H",C10:C11)</f>
        <v>10</v>
      </c>
      <c r="J11" s="32">
        <f>DSUM(Spielplan!$H$8:$Q$64,"HP",C10:C11)</f>
        <v>168</v>
      </c>
      <c r="K11" s="31">
        <f>DSUM(Spielplan!$H$8:$Q$64,"H-Holz",C10:C11)</f>
        <v>7205</v>
      </c>
      <c r="L11" s="28"/>
      <c r="M11" s="33">
        <f>DSUM(Spielplan!$H$8:$Q$64,"G",D10:D11)</f>
        <v>14</v>
      </c>
      <c r="N11" s="32">
        <f>DSUM(Spielplan!$H$8:$Q$64,"GP",D10:D11)</f>
        <v>226</v>
      </c>
      <c r="O11" s="31">
        <f>DSUM(Spielplan!$H$8:$Q$64,"G-Holz",D10:D11)</f>
        <v>7110</v>
      </c>
      <c r="P11" s="10">
        <f t="shared" si="3"/>
        <v>24039414315</v>
      </c>
    </row>
    <row r="12" spans="1:15" ht="30" hidden="1">
      <c r="A12" s="21"/>
      <c r="B12" s="22"/>
      <c r="C12" s="23" t="s">
        <v>14</v>
      </c>
      <c r="D12" s="24" t="s">
        <v>15</v>
      </c>
      <c r="E12" s="25"/>
      <c r="F12" s="26"/>
      <c r="G12" s="27"/>
      <c r="H12" s="28"/>
      <c r="I12" s="25"/>
      <c r="J12" s="26"/>
      <c r="K12" s="27"/>
      <c r="L12" s="28"/>
      <c r="M12" s="29"/>
      <c r="N12" s="26"/>
      <c r="O12" s="30"/>
    </row>
    <row r="13" spans="1:16" ht="30.75" thickBot="1">
      <c r="A13" s="34">
        <f>RANK(P13,$P$2:$P$19)</f>
        <v>1</v>
      </c>
      <c r="B13" s="35">
        <f>DCOUNT(Spielplan!$H$8:$Q$64,"H-Holz",C12:C13)+DCOUNT(Spielplan!$H$8:$Q$64,"G-Holz",D12:D13)</f>
        <v>14</v>
      </c>
      <c r="C13" s="36" t="s">
        <v>31</v>
      </c>
      <c r="D13" s="24" t="s">
        <v>31</v>
      </c>
      <c r="E13" s="31">
        <f t="shared" si="0"/>
        <v>33</v>
      </c>
      <c r="F13" s="32">
        <f t="shared" si="1"/>
        <v>475</v>
      </c>
      <c r="G13" s="31">
        <f t="shared" si="2"/>
        <v>17700</v>
      </c>
      <c r="H13" s="28"/>
      <c r="I13" s="31">
        <f>DSUM(Spielplan!$H$8:$Q$64,"H",C12:C13)</f>
        <v>14</v>
      </c>
      <c r="J13" s="32">
        <f>DSUM(Spielplan!$H$8:$Q$64,"HP",C12:C13)</f>
        <v>217</v>
      </c>
      <c r="K13" s="31">
        <f>DSUM(Spielplan!$H$8:$Q$64,"H-Holz",C12:C13)</f>
        <v>8909</v>
      </c>
      <c r="L13" s="28"/>
      <c r="M13" s="33">
        <f>DSUM(Spielplan!$H$8:$Q$64,"G",D12:D13)</f>
        <v>19</v>
      </c>
      <c r="N13" s="32">
        <f>DSUM(Spielplan!$H$8:$Q$64,"GP",D12:D13)</f>
        <v>258</v>
      </c>
      <c r="O13" s="31">
        <f>DSUM(Spielplan!$H$8:$Q$64,"G-Holz",D12:D13)</f>
        <v>8791</v>
      </c>
      <c r="P13" s="10">
        <f t="shared" si="3"/>
        <v>33047517700</v>
      </c>
    </row>
    <row r="14" spans="1:15" ht="30" hidden="1">
      <c r="A14" s="21"/>
      <c r="B14" s="22"/>
      <c r="C14" s="23" t="s">
        <v>14</v>
      </c>
      <c r="D14" s="24" t="s">
        <v>15</v>
      </c>
      <c r="E14" s="25"/>
      <c r="F14" s="26"/>
      <c r="G14" s="27"/>
      <c r="H14" s="28"/>
      <c r="I14" s="25"/>
      <c r="J14" s="26"/>
      <c r="K14" s="27"/>
      <c r="L14" s="28"/>
      <c r="M14" s="29"/>
      <c r="N14" s="26"/>
      <c r="O14" s="30"/>
    </row>
    <row r="15" spans="1:16" ht="30.75" thickBot="1">
      <c r="A15" s="34">
        <f>RANK(P15,$P$2:$P$19)</f>
        <v>8</v>
      </c>
      <c r="B15" s="35">
        <f>DCOUNT(Spielplan!$H$8:$Q$64,"H-Holz",C14:C15)+DCOUNT(Spielplan!$H$8:$Q$64,"G-Holz",D14:D15)</f>
        <v>14</v>
      </c>
      <c r="C15" s="36" t="s">
        <v>32</v>
      </c>
      <c r="D15" s="24" t="s">
        <v>32</v>
      </c>
      <c r="E15" s="31">
        <f t="shared" si="0"/>
        <v>7</v>
      </c>
      <c r="F15" s="32">
        <f t="shared" si="1"/>
        <v>279</v>
      </c>
      <c r="G15" s="31">
        <f t="shared" si="2"/>
        <v>14173</v>
      </c>
      <c r="H15" s="28"/>
      <c r="I15" s="31">
        <f>DSUM(Spielplan!$H$8:$Q$64,"H",C14:C15)</f>
        <v>4</v>
      </c>
      <c r="J15" s="32">
        <f>DSUM(Spielplan!$H$8:$Q$64,"HP",C14:C15)</f>
        <v>143</v>
      </c>
      <c r="K15" s="31">
        <f>DSUM(Spielplan!$H$8:$Q$64,"H-Holz",C14:C15)</f>
        <v>7184</v>
      </c>
      <c r="L15" s="28"/>
      <c r="M15" s="33">
        <f>DSUM(Spielplan!$H$8:$Q$64,"G",D14:D15)</f>
        <v>3</v>
      </c>
      <c r="N15" s="32">
        <f>DSUM(Spielplan!$H$8:$Q$64,"GP",D14:D15)</f>
        <v>136</v>
      </c>
      <c r="O15" s="31">
        <f>DSUM(Spielplan!$H$8:$Q$64,"G-Holz",D14:D15)</f>
        <v>6989</v>
      </c>
      <c r="P15" s="10">
        <f t="shared" si="3"/>
        <v>7027914173</v>
      </c>
    </row>
    <row r="16" spans="1:15" ht="30" hidden="1">
      <c r="A16" s="21"/>
      <c r="B16" s="22"/>
      <c r="C16" s="23" t="s">
        <v>14</v>
      </c>
      <c r="D16" s="24" t="s">
        <v>15</v>
      </c>
      <c r="E16" s="25"/>
      <c r="F16" s="26"/>
      <c r="G16" s="27"/>
      <c r="H16" s="28"/>
      <c r="I16" s="25"/>
      <c r="J16" s="26"/>
      <c r="K16" s="27"/>
      <c r="L16" s="28"/>
      <c r="M16" s="29"/>
      <c r="N16" s="26"/>
      <c r="O16" s="30"/>
    </row>
    <row r="17" spans="1:16" ht="30.75" thickBot="1">
      <c r="A17" s="34">
        <f>RANK(P17,$P$2:$P$19)</f>
        <v>3</v>
      </c>
      <c r="B17" s="35">
        <f>DCOUNT(Spielplan!$H$8:$Q$64,"H-Holz",C16:C17)+DCOUNT(Spielplan!$H$8:$Q$64,"G-Holz",D16:D17)</f>
        <v>14</v>
      </c>
      <c r="C17" s="36" t="s">
        <v>28</v>
      </c>
      <c r="D17" s="24" t="s">
        <v>28</v>
      </c>
      <c r="E17" s="31">
        <f t="shared" si="0"/>
        <v>29</v>
      </c>
      <c r="F17" s="32">
        <f t="shared" si="1"/>
        <v>437</v>
      </c>
      <c r="G17" s="31">
        <f t="shared" si="2"/>
        <v>16601</v>
      </c>
      <c r="H17" s="28"/>
      <c r="I17" s="31">
        <f>DSUM(Spielplan!$H$8:$Q$64,"H",C16:C17)</f>
        <v>16</v>
      </c>
      <c r="J17" s="32">
        <f>DSUM(Spielplan!$H$8:$Q$64,"HP",C16:C17)</f>
        <v>230</v>
      </c>
      <c r="K17" s="31">
        <f>DSUM(Spielplan!$H$8:$Q$64,"H-Holz",C16:C17)</f>
        <v>8274</v>
      </c>
      <c r="L17" s="28"/>
      <c r="M17" s="33">
        <f>DSUM(Spielplan!$H$8:$Q$64,"G",D16:D17)</f>
        <v>13</v>
      </c>
      <c r="N17" s="32">
        <f>DSUM(Spielplan!$H$8:$Q$64,"GP",D16:D17)</f>
        <v>207</v>
      </c>
      <c r="O17" s="31">
        <f>DSUM(Spielplan!$H$8:$Q$64,"G-Holz",D16:D17)</f>
        <v>8327</v>
      </c>
      <c r="P17" s="10">
        <f t="shared" si="3"/>
        <v>29043716601</v>
      </c>
    </row>
    <row r="18" spans="1:15" ht="30" hidden="1">
      <c r="A18" s="21"/>
      <c r="B18" s="22"/>
      <c r="C18" s="23" t="s">
        <v>14</v>
      </c>
      <c r="D18" s="24" t="s">
        <v>15</v>
      </c>
      <c r="E18" s="25"/>
      <c r="F18" s="26"/>
      <c r="G18" s="27"/>
      <c r="H18" s="28"/>
      <c r="I18" s="25"/>
      <c r="J18" s="26"/>
      <c r="K18" s="27"/>
      <c r="L18" s="28"/>
      <c r="M18" s="29"/>
      <c r="N18" s="26"/>
      <c r="O18" s="30"/>
    </row>
    <row r="19" spans="1:16" ht="30.75" thickBot="1">
      <c r="A19" s="34">
        <f>RANK(P19,$P$2:$P$19)</f>
        <v>5</v>
      </c>
      <c r="B19" s="35">
        <f>DCOUNT(Spielplan!$H$8:$Q$64,"H-Holz",C18:C19)+DCOUNT(Spielplan!$H$8:$Q$64,"G-Holz",D18:D19)</f>
        <v>14</v>
      </c>
      <c r="C19" s="37" t="s">
        <v>29</v>
      </c>
      <c r="D19" s="24" t="s">
        <v>29</v>
      </c>
      <c r="E19" s="31">
        <f t="shared" si="0"/>
        <v>18</v>
      </c>
      <c r="F19" s="32">
        <f t="shared" si="1"/>
        <v>362</v>
      </c>
      <c r="G19" s="31">
        <f t="shared" si="2"/>
        <v>15545</v>
      </c>
      <c r="H19" s="28"/>
      <c r="I19" s="31">
        <f>DSUM(Spielplan!$H$8:$Q$64,"H",C18:C19)</f>
        <v>11</v>
      </c>
      <c r="J19" s="32">
        <f>DSUM(Spielplan!$H$8:$Q$64,"HP",C18:C19)</f>
        <v>194</v>
      </c>
      <c r="K19" s="31">
        <f>DSUM(Spielplan!$H$8:$Q$64,"H-Holz",C18:C19)</f>
        <v>7835</v>
      </c>
      <c r="L19" s="28"/>
      <c r="M19" s="33">
        <f>DSUM(Spielplan!$H$8:$Q$64,"G",D18:D19)</f>
        <v>7</v>
      </c>
      <c r="N19" s="32">
        <f>DSUM(Spielplan!$H$8:$Q$64,"GP",D18:D19)</f>
        <v>168</v>
      </c>
      <c r="O19" s="31">
        <f>DSUM(Spielplan!$H$8:$Q$64,"G-Holz",D18:D19)</f>
        <v>7710</v>
      </c>
      <c r="P19" s="10">
        <f t="shared" si="3"/>
        <v>18036215545</v>
      </c>
    </row>
  </sheetData>
  <sheetProtection sheet="1" selectLockedCells="1" selectUnlockedCells="1"/>
  <conditionalFormatting sqref="O3 O5 O7 O9 O11 O13 O15 O17 O19">
    <cfRule type="expression" priority="1" dxfId="2" stopIfTrue="1">
      <formula>O3=Übersicht!#REF!</formula>
    </cfRule>
    <cfRule type="expression" priority="2" dxfId="1" stopIfTrue="1">
      <formula>O3=Übersicht!#REF!</formula>
    </cfRule>
    <cfRule type="expression" priority="3" dxfId="0" stopIfTrue="1">
      <formula>Übersicht!#REF!&gt;S3</formula>
    </cfRule>
  </conditionalFormatting>
  <conditionalFormatting sqref="D3 D5 D7 D9 D11 D13 D17 D19 D15">
    <cfRule type="expression" priority="4" dxfId="2" stopIfTrue="1">
      <formula>D3=Übersicht!#REF!</formula>
    </cfRule>
    <cfRule type="expression" priority="5" dxfId="1" stopIfTrue="1">
      <formula>D3=Übersicht!#REF!</formula>
    </cfRule>
    <cfRule type="expression" priority="6" dxfId="0" stopIfTrue="1">
      <formula>G3&gt;Übersicht!#REF!</formula>
    </cfRule>
  </conditionalFormatting>
  <conditionalFormatting sqref="K3 K5 K7 K9 K11 K13 K15 K17 K19">
    <cfRule type="expression" priority="7" dxfId="2" stopIfTrue="1">
      <formula>K3=Übersicht!#REF!</formula>
    </cfRule>
    <cfRule type="expression" priority="8" dxfId="1" stopIfTrue="1">
      <formula>K3=Übersicht!#REF!</formula>
    </cfRule>
    <cfRule type="expression" priority="9" dxfId="0" stopIfTrue="1">
      <formula>F3&gt;Übersicht!#REF!</formula>
    </cfRule>
  </conditionalFormatting>
  <conditionalFormatting sqref="C3 C5 C7 C9 C11 C13 C17 C19 C15">
    <cfRule type="expression" priority="10" dxfId="2" stopIfTrue="1">
      <formula>C3=Übersicht!#REF!</formula>
    </cfRule>
    <cfRule type="expression" priority="11" dxfId="1" stopIfTrue="1">
      <formula>C3=Übersicht!#REF!</formula>
    </cfRule>
    <cfRule type="expression" priority="12" dxfId="0" stopIfTrue="1">
      <formula>Übersicht!#REF!&gt;B3</formula>
    </cfRule>
  </conditionalFormatting>
  <printOptions horizontalCentered="1" verticalCentered="1"/>
  <pageMargins left="0.31527777777777777" right="0.31527777777777777" top="0.7875" bottom="0.7875" header="0.31527777777777777" footer="0.31527777777777777"/>
  <pageSetup horizontalDpi="300" verticalDpi="300" orientation="landscape" paperSize="9"/>
  <headerFooter alignWithMargins="0">
    <oddHeader>&amp;C&amp;F</oddHeader>
    <oddFooter>&amp;CErstellt von Klaus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zoomScalePageLayoutView="0" workbookViewId="0" topLeftCell="A1">
      <selection activeCell="Q34" sqref="Q34"/>
    </sheetView>
  </sheetViews>
  <sheetFormatPr defaultColWidth="11.421875" defaultRowHeight="12.75"/>
  <cols>
    <col min="1" max="1" width="8.8515625" style="38" customWidth="1"/>
    <col min="2" max="2" width="10.00390625" style="38" customWidth="1"/>
    <col min="3" max="3" width="27.7109375" style="38" customWidth="1"/>
    <col min="4" max="4" width="2.8515625" style="39" customWidth="1"/>
    <col min="5" max="5" width="6.421875" style="38" customWidth="1"/>
    <col min="6" max="6" width="8.28125" style="38" customWidth="1"/>
    <col min="7" max="7" width="11.421875" style="38" customWidth="1"/>
    <col min="8" max="8" width="2.8515625" style="39" customWidth="1"/>
    <col min="9" max="9" width="5.28125" style="38" customWidth="1"/>
    <col min="10" max="10" width="11.28125" style="38" customWidth="1"/>
    <col min="11" max="11" width="10.421875" style="38" customWidth="1"/>
    <col min="12" max="12" width="2.8515625" style="39" customWidth="1"/>
    <col min="13" max="13" width="5.57421875" style="38" customWidth="1"/>
    <col min="14" max="14" width="11.57421875" style="38" customWidth="1"/>
    <col min="15" max="15" width="10.7109375" style="38" customWidth="1"/>
    <col min="16" max="16384" width="11.421875" style="38" customWidth="1"/>
  </cols>
  <sheetData>
    <row r="1" spans="1:15" ht="34.5" customHeight="1" thickBot="1">
      <c r="A1" s="40" t="str">
        <f>Übersicht!A1</f>
        <v>Rang</v>
      </c>
      <c r="B1" s="41" t="str">
        <f>Übersicht!B1</f>
        <v>Spiele</v>
      </c>
      <c r="C1" s="42" t="str">
        <f>Übersicht!C1</f>
        <v>VEREIN</v>
      </c>
      <c r="D1" s="43"/>
      <c r="E1" s="44" t="str">
        <f>Übersicht!E1</f>
        <v>P</v>
      </c>
      <c r="F1" s="45" t="str">
        <f>Übersicht!F1</f>
        <v>EWP</v>
      </c>
      <c r="G1" s="44" t="str">
        <f>Übersicht!G1</f>
        <v>Holz</v>
      </c>
      <c r="H1" s="43"/>
      <c r="I1" s="44" t="str">
        <f>Übersicht!I1</f>
        <v>HP</v>
      </c>
      <c r="J1" s="45" t="str">
        <f>Übersicht!J1</f>
        <v>H-EWP</v>
      </c>
      <c r="K1" s="44" t="str">
        <f>Übersicht!K1</f>
        <v>H-Holz</v>
      </c>
      <c r="L1" s="43"/>
      <c r="M1" s="46" t="str">
        <f>Übersicht!M1</f>
        <v>GP</v>
      </c>
      <c r="N1" s="45" t="str">
        <f>Übersicht!N1</f>
        <v>G-EWP</v>
      </c>
      <c r="O1" s="44" t="str">
        <f>Übersicht!O1</f>
        <v>G-Holz</v>
      </c>
    </row>
    <row r="2" spans="1:15" ht="34.5" customHeight="1" thickBot="1">
      <c r="A2" s="52">
        <f>Übersicht!A3</f>
        <v>9</v>
      </c>
      <c r="B2" s="53">
        <f>Übersicht!B3</f>
        <v>0</v>
      </c>
      <c r="C2" s="54" t="str">
        <f>Übersicht!C3</f>
        <v>Grünsiegel</v>
      </c>
      <c r="D2" s="43"/>
      <c r="E2" s="48">
        <f>Übersicht!E3</f>
        <v>0</v>
      </c>
      <c r="F2" s="50">
        <f>Übersicht!F3</f>
        <v>0</v>
      </c>
      <c r="G2" s="48">
        <f>Übersicht!G3</f>
        <v>0</v>
      </c>
      <c r="H2" s="43"/>
      <c r="I2" s="48">
        <f>Übersicht!I3</f>
        <v>0</v>
      </c>
      <c r="J2" s="50">
        <f>Übersicht!J3</f>
        <v>0</v>
      </c>
      <c r="K2" s="48">
        <f>Übersicht!K3</f>
        <v>0</v>
      </c>
      <c r="L2" s="43"/>
      <c r="M2" s="51">
        <f>Übersicht!M3</f>
        <v>0</v>
      </c>
      <c r="N2" s="50">
        <f>Übersicht!N3</f>
        <v>0</v>
      </c>
      <c r="O2" s="48">
        <f>Übersicht!O3</f>
        <v>0</v>
      </c>
    </row>
    <row r="3" spans="1:15" ht="34.5" customHeight="1">
      <c r="A3" s="52">
        <f>Übersicht!A5</f>
        <v>6</v>
      </c>
      <c r="B3" s="53">
        <f>Übersicht!B5</f>
        <v>14</v>
      </c>
      <c r="C3" s="54" t="str">
        <f>Übersicht!C5</f>
        <v>Rainbow</v>
      </c>
      <c r="D3" s="43"/>
      <c r="E3" s="48">
        <f>Übersicht!E5</f>
        <v>14</v>
      </c>
      <c r="F3" s="50">
        <f>Übersicht!F5</f>
        <v>341</v>
      </c>
      <c r="G3" s="48">
        <f>Übersicht!G5</f>
        <v>15129</v>
      </c>
      <c r="H3" s="43"/>
      <c r="I3" s="48">
        <f>Übersicht!I5</f>
        <v>8</v>
      </c>
      <c r="J3" s="50">
        <f>Übersicht!J5</f>
        <v>179</v>
      </c>
      <c r="K3" s="48">
        <f>Übersicht!K5</f>
        <v>7696</v>
      </c>
      <c r="L3" s="43"/>
      <c r="M3" s="51">
        <f>Übersicht!M5</f>
        <v>6</v>
      </c>
      <c r="N3" s="50">
        <f>Übersicht!N5</f>
        <v>162</v>
      </c>
      <c r="O3" s="48">
        <f>Übersicht!O5</f>
        <v>7433</v>
      </c>
    </row>
    <row r="4" spans="1:15" ht="34.5" customHeight="1">
      <c r="A4" s="52">
        <f>Übersicht!A7</f>
        <v>7</v>
      </c>
      <c r="B4" s="53">
        <f>Übersicht!B7</f>
        <v>14</v>
      </c>
      <c r="C4" s="54" t="str">
        <f>Übersicht!C7</f>
        <v>Schmersal</v>
      </c>
      <c r="D4" s="43"/>
      <c r="E4" s="48">
        <f>Übersicht!E7</f>
        <v>10</v>
      </c>
      <c r="F4" s="50">
        <f>Übersicht!F7</f>
        <v>288</v>
      </c>
      <c r="G4" s="48">
        <f>Übersicht!G7</f>
        <v>11619</v>
      </c>
      <c r="H4" s="43"/>
      <c r="I4" s="48">
        <f>Übersicht!I7</f>
        <v>5</v>
      </c>
      <c r="J4" s="50">
        <f>Übersicht!J7</f>
        <v>154</v>
      </c>
      <c r="K4" s="48">
        <f>Übersicht!K7</f>
        <v>5398</v>
      </c>
      <c r="L4" s="43"/>
      <c r="M4" s="51">
        <f>Übersicht!M7</f>
        <v>5</v>
      </c>
      <c r="N4" s="50">
        <f>Übersicht!N7</f>
        <v>134</v>
      </c>
      <c r="O4" s="48">
        <f>Übersicht!O7</f>
        <v>6221</v>
      </c>
    </row>
    <row r="5" spans="1:15" ht="34.5" customHeight="1" thickBot="1">
      <c r="A5" s="52">
        <f>Übersicht!A9</f>
        <v>2</v>
      </c>
      <c r="B5" s="53">
        <f>Übersicht!B9</f>
        <v>14</v>
      </c>
      <c r="C5" s="54" t="str">
        <f>Übersicht!C9</f>
        <v>Stadtsparkasse</v>
      </c>
      <c r="D5" s="43"/>
      <c r="E5" s="48">
        <f>Übersicht!E9</f>
        <v>32</v>
      </c>
      <c r="F5" s="50">
        <f>Übersicht!F9</f>
        <v>440</v>
      </c>
      <c r="G5" s="48">
        <f>Übersicht!G9</f>
        <v>16034</v>
      </c>
      <c r="H5" s="43"/>
      <c r="I5" s="48">
        <f>Übersicht!I9</f>
        <v>17</v>
      </c>
      <c r="J5" s="50">
        <f>Übersicht!J9</f>
        <v>229</v>
      </c>
      <c r="K5" s="48">
        <f>Übersicht!K9</f>
        <v>8770</v>
      </c>
      <c r="L5" s="43"/>
      <c r="M5" s="51">
        <f>Übersicht!M9</f>
        <v>15</v>
      </c>
      <c r="N5" s="50">
        <f>Übersicht!N9</f>
        <v>211</v>
      </c>
      <c r="O5" s="48">
        <f>Übersicht!O9</f>
        <v>7264</v>
      </c>
    </row>
    <row r="6" spans="1:15" ht="34.5" customHeight="1" thickBot="1">
      <c r="A6" s="52">
        <f>Übersicht!A11</f>
        <v>4</v>
      </c>
      <c r="B6" s="53">
        <f>Übersicht!B11</f>
        <v>14</v>
      </c>
      <c r="C6" s="54" t="str">
        <f>Übersicht!C11</f>
        <v>Stadtverwaltung</v>
      </c>
      <c r="D6" s="43"/>
      <c r="E6" s="48">
        <f>Übersicht!E11</f>
        <v>24</v>
      </c>
      <c r="F6" s="50">
        <f>Übersicht!F11</f>
        <v>394</v>
      </c>
      <c r="G6" s="48">
        <f>Übersicht!G11</f>
        <v>14315</v>
      </c>
      <c r="H6" s="43"/>
      <c r="I6" s="48">
        <f>Übersicht!I11</f>
        <v>10</v>
      </c>
      <c r="J6" s="50">
        <f>Übersicht!J11</f>
        <v>168</v>
      </c>
      <c r="K6" s="48">
        <f>Übersicht!K11</f>
        <v>7205</v>
      </c>
      <c r="L6" s="43"/>
      <c r="M6" s="51">
        <f>Übersicht!M11</f>
        <v>14</v>
      </c>
      <c r="N6" s="50">
        <f>Übersicht!N11</f>
        <v>226</v>
      </c>
      <c r="O6" s="48">
        <f>Übersicht!O11</f>
        <v>7110</v>
      </c>
    </row>
    <row r="7" spans="1:15" ht="34.5" customHeight="1">
      <c r="A7" s="52">
        <f>Übersicht!A13</f>
        <v>1</v>
      </c>
      <c r="B7" s="53">
        <f>Übersicht!B13</f>
        <v>14</v>
      </c>
      <c r="C7" s="54" t="str">
        <f>Übersicht!C13</f>
        <v>SSG Wuppertal 1</v>
      </c>
      <c r="D7" s="43"/>
      <c r="E7" s="48">
        <f>Übersicht!E13</f>
        <v>33</v>
      </c>
      <c r="F7" s="50">
        <f>Übersicht!F13</f>
        <v>475</v>
      </c>
      <c r="G7" s="48">
        <f>Übersicht!G13</f>
        <v>17700</v>
      </c>
      <c r="H7" s="43"/>
      <c r="I7" s="48">
        <f>Übersicht!I13</f>
        <v>14</v>
      </c>
      <c r="J7" s="50">
        <f>Übersicht!J13</f>
        <v>217</v>
      </c>
      <c r="K7" s="48">
        <f>Übersicht!K13</f>
        <v>8909</v>
      </c>
      <c r="L7" s="43"/>
      <c r="M7" s="51">
        <f>Übersicht!M13</f>
        <v>19</v>
      </c>
      <c r="N7" s="50">
        <f>Übersicht!N13</f>
        <v>258</v>
      </c>
      <c r="O7" s="48">
        <f>Übersicht!O13</f>
        <v>8791</v>
      </c>
    </row>
    <row r="8" spans="1:15" ht="34.5" customHeight="1">
      <c r="A8" s="52">
        <f>Übersicht!A15</f>
        <v>8</v>
      </c>
      <c r="B8" s="53">
        <f>Übersicht!B15</f>
        <v>14</v>
      </c>
      <c r="C8" s="54" t="str">
        <f>Übersicht!C15</f>
        <v>SSG Wuppertal 2</v>
      </c>
      <c r="D8" s="43"/>
      <c r="E8" s="48">
        <f>Übersicht!E15</f>
        <v>7</v>
      </c>
      <c r="F8" s="50">
        <f>Übersicht!F15</f>
        <v>279</v>
      </c>
      <c r="G8" s="48">
        <f>Übersicht!G15</f>
        <v>14173</v>
      </c>
      <c r="H8" s="43"/>
      <c r="I8" s="48">
        <f>Übersicht!I15</f>
        <v>4</v>
      </c>
      <c r="J8" s="50">
        <f>Übersicht!J15</f>
        <v>143</v>
      </c>
      <c r="K8" s="48">
        <f>Übersicht!K15</f>
        <v>7184</v>
      </c>
      <c r="L8" s="43"/>
      <c r="M8" s="51">
        <f>Übersicht!M15</f>
        <v>3</v>
      </c>
      <c r="N8" s="50">
        <f>Übersicht!N15</f>
        <v>136</v>
      </c>
      <c r="O8" s="48">
        <f>Übersicht!O15</f>
        <v>6989</v>
      </c>
    </row>
    <row r="9" spans="1:15" ht="34.5" customHeight="1">
      <c r="A9" s="52">
        <f>Übersicht!A17</f>
        <v>3</v>
      </c>
      <c r="B9" s="53">
        <f>Übersicht!B17</f>
        <v>14</v>
      </c>
      <c r="C9" s="54" t="str">
        <f>Übersicht!C17</f>
        <v>Vorwerk &amp; Co. 1</v>
      </c>
      <c r="D9" s="43"/>
      <c r="E9" s="48">
        <f>Übersicht!E17</f>
        <v>29</v>
      </c>
      <c r="F9" s="50">
        <f>Übersicht!F17</f>
        <v>437</v>
      </c>
      <c r="G9" s="48">
        <f>Übersicht!G17</f>
        <v>16601</v>
      </c>
      <c r="H9" s="43"/>
      <c r="I9" s="48">
        <f>Übersicht!I17</f>
        <v>16</v>
      </c>
      <c r="J9" s="50">
        <f>Übersicht!J17</f>
        <v>230</v>
      </c>
      <c r="K9" s="48">
        <f>Übersicht!K17</f>
        <v>8274</v>
      </c>
      <c r="L9" s="43"/>
      <c r="M9" s="51">
        <f>Übersicht!M17</f>
        <v>13</v>
      </c>
      <c r="N9" s="50">
        <f>Übersicht!N17</f>
        <v>207</v>
      </c>
      <c r="O9" s="48">
        <f>Übersicht!O17</f>
        <v>8327</v>
      </c>
    </row>
    <row r="10" spans="1:15" ht="34.5" customHeight="1">
      <c r="A10" s="52">
        <f>Übersicht!A19</f>
        <v>5</v>
      </c>
      <c r="B10" s="53">
        <f>Übersicht!B19</f>
        <v>14</v>
      </c>
      <c r="C10" s="54" t="str">
        <f>Übersicht!C19</f>
        <v>Vorwerk &amp; Co. 2</v>
      </c>
      <c r="D10" s="43"/>
      <c r="E10" s="48">
        <f>Übersicht!E19</f>
        <v>18</v>
      </c>
      <c r="F10" s="50">
        <f>Übersicht!F19</f>
        <v>362</v>
      </c>
      <c r="G10" s="48">
        <f>Übersicht!G19</f>
        <v>15545</v>
      </c>
      <c r="H10" s="43"/>
      <c r="I10" s="48">
        <f>Übersicht!I19</f>
        <v>11</v>
      </c>
      <c r="J10" s="50">
        <f>Übersicht!J19</f>
        <v>194</v>
      </c>
      <c r="K10" s="48">
        <f>Übersicht!K19</f>
        <v>7835</v>
      </c>
      <c r="L10" s="43"/>
      <c r="M10" s="51">
        <f>Übersicht!M19</f>
        <v>7</v>
      </c>
      <c r="N10" s="50">
        <f>Übersicht!N19</f>
        <v>168</v>
      </c>
      <c r="O10" s="48">
        <f>Übersicht!O19</f>
        <v>7710</v>
      </c>
    </row>
  </sheetData>
  <sheetProtection sheet="1" sort="0"/>
  <conditionalFormatting sqref="O2:O10">
    <cfRule type="expression" priority="1" dxfId="2" stopIfTrue="1">
      <formula>O2=unsortiert!#REF!</formula>
    </cfRule>
    <cfRule type="expression" priority="2" dxfId="1" stopIfTrue="1">
      <formula>O2=unsortiert!#REF!</formula>
    </cfRule>
    <cfRule type="expression" priority="3" dxfId="0" stopIfTrue="1">
      <formula>unsortiert!#REF!&gt;S2</formula>
    </cfRule>
  </conditionalFormatting>
  <conditionalFormatting sqref="K2:K10">
    <cfRule type="expression" priority="4" dxfId="2" stopIfTrue="1">
      <formula>K2=unsortiert!#REF!</formula>
    </cfRule>
    <cfRule type="expression" priority="5" dxfId="1" stopIfTrue="1">
      <formula>K2=unsortiert!#REF!</formula>
    </cfRule>
    <cfRule type="expression" priority="6" dxfId="0" stopIfTrue="1">
      <formula>F2&gt;unsortiert!#REF!</formula>
    </cfRule>
  </conditionalFormatting>
  <conditionalFormatting sqref="C2:C10">
    <cfRule type="expression" priority="7" dxfId="2" stopIfTrue="1">
      <formula>C2=unsortiert!#REF!</formula>
    </cfRule>
    <cfRule type="expression" priority="8" dxfId="1" stopIfTrue="1">
      <formula>C2=unsortiert!#REF!</formula>
    </cfRule>
    <cfRule type="expression" priority="9" dxfId="0" stopIfTrue="1">
      <formula>unsortiert!#REF!&gt;B2</formula>
    </cfRule>
  </conditionalFormatting>
  <printOptions horizontalCentered="1" verticalCentered="1"/>
  <pageMargins left="0.5118055555555555" right="0.5118055555555555" top="0.7875" bottom="0.7875" header="0.31527777777777777" footer="0.31527777777777777"/>
  <pageSetup horizontalDpi="300" verticalDpi="300" orientation="landscape" paperSize="9"/>
  <headerFooter alignWithMargins="0">
    <oddHeader>&amp;C&amp;Z&amp;F</oddHeader>
    <oddFooter xml:space="preserve">&amp;CErstellt von Olbricht Burkhard &amp;D&amp;R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zoomScalePageLayoutView="0" workbookViewId="0" topLeftCell="A1">
      <selection activeCell="A11" sqref="A11"/>
    </sheetView>
  </sheetViews>
  <sheetFormatPr defaultColWidth="11.421875" defaultRowHeight="12.75"/>
  <cols>
    <col min="1" max="1" width="8.8515625" style="38" customWidth="1"/>
    <col min="2" max="2" width="10.00390625" style="38" customWidth="1"/>
    <col min="3" max="3" width="27.7109375" style="38" customWidth="1"/>
    <col min="4" max="4" width="2.8515625" style="39" customWidth="1"/>
    <col min="5" max="5" width="6.421875" style="38" customWidth="1"/>
    <col min="6" max="6" width="8.28125" style="38" customWidth="1"/>
    <col min="7" max="7" width="11.421875" style="38" customWidth="1"/>
    <col min="8" max="8" width="2.8515625" style="39" customWidth="1"/>
    <col min="9" max="9" width="5.28125" style="38" customWidth="1"/>
    <col min="10" max="10" width="11.28125" style="38" customWidth="1"/>
    <col min="11" max="11" width="10.421875" style="38" customWidth="1"/>
    <col min="12" max="12" width="2.8515625" style="39" customWidth="1"/>
    <col min="13" max="13" width="5.57421875" style="38" customWidth="1"/>
    <col min="14" max="14" width="11.57421875" style="38" customWidth="1"/>
    <col min="15" max="15" width="10.7109375" style="38" customWidth="1"/>
    <col min="16" max="16384" width="11.421875" style="38" customWidth="1"/>
  </cols>
  <sheetData>
    <row r="1" spans="1:15" ht="34.5" customHeight="1">
      <c r="A1" s="40" t="str">
        <f>unsortiert!A1</f>
        <v>Rang</v>
      </c>
      <c r="B1" s="41" t="str">
        <f>unsortiert!B1</f>
        <v>Spiele</v>
      </c>
      <c r="C1" s="42" t="str">
        <f>unsortiert!C1</f>
        <v>VEREIN</v>
      </c>
      <c r="D1" s="43"/>
      <c r="E1" s="44" t="str">
        <f>unsortiert!E1</f>
        <v>P</v>
      </c>
      <c r="F1" s="45" t="str">
        <f>unsortiert!F1</f>
        <v>EWP</v>
      </c>
      <c r="G1" s="44" t="str">
        <f>unsortiert!G1</f>
        <v>Holz</v>
      </c>
      <c r="H1" s="43"/>
      <c r="I1" s="44" t="str">
        <f>unsortiert!I1</f>
        <v>HP</v>
      </c>
      <c r="J1" s="45" t="str">
        <f>unsortiert!J1</f>
        <v>H-EWP</v>
      </c>
      <c r="K1" s="44" t="str">
        <f>unsortiert!K1</f>
        <v>H-Holz</v>
      </c>
      <c r="L1" s="43"/>
      <c r="M1" s="46" t="str">
        <f>unsortiert!M1</f>
        <v>GP</v>
      </c>
      <c r="N1" s="45" t="str">
        <f>unsortiert!N1</f>
        <v>G-EWP</v>
      </c>
      <c r="O1" s="44" t="str">
        <f>unsortiert!O1</f>
        <v>G-Holz</v>
      </c>
    </row>
    <row r="2" spans="1:15" ht="34.5" customHeight="1">
      <c r="A2" s="47">
        <v>1</v>
      </c>
      <c r="B2" s="48">
        <f>VLOOKUP($A2,unsortiert!$A$1:$O$22,COLUMN(),0)</f>
        <v>14</v>
      </c>
      <c r="C2" s="49" t="str">
        <f>VLOOKUP($A2,unsortiert!$A$1:$O$22,COLUMN(),0)</f>
        <v>SSG Wuppertal 1</v>
      </c>
      <c r="D2" s="43"/>
      <c r="E2" s="48">
        <f>VLOOKUP($A2,unsortiert!$A$1:$O$22,COLUMN(),0)</f>
        <v>33</v>
      </c>
      <c r="F2" s="50">
        <f>VLOOKUP($A2,unsortiert!$A$1:$O$22,COLUMN(),0)</f>
        <v>475</v>
      </c>
      <c r="G2" s="48">
        <f>VLOOKUP($A2,unsortiert!$A$1:$O$22,COLUMN(),0)</f>
        <v>17700</v>
      </c>
      <c r="H2" s="43"/>
      <c r="I2" s="48">
        <f>VLOOKUP($A2,unsortiert!$A$1:$O$22,COLUMN(),0)</f>
        <v>14</v>
      </c>
      <c r="J2" s="50">
        <f>VLOOKUP($A2,unsortiert!$A$1:$O$22,COLUMN(),0)</f>
        <v>217</v>
      </c>
      <c r="K2" s="48">
        <f>VLOOKUP($A2,unsortiert!$A$1:$O$22,COLUMN(),0)</f>
        <v>8909</v>
      </c>
      <c r="L2" s="43"/>
      <c r="M2" s="51">
        <f>VLOOKUP($A2,unsortiert!$A$1:$O$22,COLUMN(),0)</f>
        <v>19</v>
      </c>
      <c r="N2" s="50">
        <f>VLOOKUP($A2,unsortiert!$A$1:$O$22,COLUMN(),0)</f>
        <v>258</v>
      </c>
      <c r="O2" s="48">
        <f>VLOOKUP($A2,unsortiert!$A$1:$O$22,COLUMN(),0)</f>
        <v>8791</v>
      </c>
    </row>
    <row r="3" spans="1:15" ht="34.5" customHeight="1">
      <c r="A3" s="52">
        <v>2</v>
      </c>
      <c r="B3" s="48">
        <f>VLOOKUP($A3,unsortiert!$A$1:$O$22,COLUMN(),0)</f>
        <v>14</v>
      </c>
      <c r="C3" s="49" t="str">
        <f>VLOOKUP($A3,unsortiert!$A$1:$O$22,COLUMN(),0)</f>
        <v>Stadtsparkasse</v>
      </c>
      <c r="D3" s="43"/>
      <c r="E3" s="48">
        <f>VLOOKUP($A3,unsortiert!$A$1:$O$22,COLUMN(),0)</f>
        <v>32</v>
      </c>
      <c r="F3" s="50">
        <f>VLOOKUP($A3,unsortiert!$A$1:$O$22,COLUMN(),0)</f>
        <v>440</v>
      </c>
      <c r="G3" s="48">
        <f>VLOOKUP($A3,unsortiert!$A$1:$O$22,COLUMN(),0)</f>
        <v>16034</v>
      </c>
      <c r="H3" s="43"/>
      <c r="I3" s="48">
        <f>VLOOKUP($A3,unsortiert!$A$1:$O$22,COLUMN(),0)</f>
        <v>17</v>
      </c>
      <c r="J3" s="50">
        <f>VLOOKUP($A3,unsortiert!$A$1:$O$22,COLUMN(),0)</f>
        <v>229</v>
      </c>
      <c r="K3" s="48">
        <f>VLOOKUP($A3,unsortiert!$A$1:$O$22,COLUMN(),0)</f>
        <v>8770</v>
      </c>
      <c r="L3" s="43"/>
      <c r="M3" s="51">
        <f>VLOOKUP($A3,unsortiert!$A$1:$O$22,COLUMN(),0)</f>
        <v>15</v>
      </c>
      <c r="N3" s="50">
        <f>VLOOKUP($A3,unsortiert!$A$1:$O$22,COLUMN(),0)</f>
        <v>211</v>
      </c>
      <c r="O3" s="48">
        <f>VLOOKUP($A3,unsortiert!$A$1:$O$22,COLUMN(),0)</f>
        <v>7264</v>
      </c>
    </row>
    <row r="4" spans="1:15" ht="34.5" customHeight="1">
      <c r="A4" s="52">
        <v>3</v>
      </c>
      <c r="B4" s="48">
        <f>VLOOKUP($A4,unsortiert!$A$1:$O$22,COLUMN(),0)</f>
        <v>14</v>
      </c>
      <c r="C4" s="49" t="str">
        <f>VLOOKUP($A4,unsortiert!$A$1:$O$22,COLUMN(),0)</f>
        <v>Vorwerk &amp; Co. 1</v>
      </c>
      <c r="D4" s="43"/>
      <c r="E4" s="48">
        <f>VLOOKUP($A4,unsortiert!$A$1:$O$22,COLUMN(),0)</f>
        <v>29</v>
      </c>
      <c r="F4" s="50">
        <f>VLOOKUP($A4,unsortiert!$A$1:$O$22,COLUMN(),0)</f>
        <v>437</v>
      </c>
      <c r="G4" s="48">
        <f>VLOOKUP($A4,unsortiert!$A$1:$O$22,COLUMN(),0)</f>
        <v>16601</v>
      </c>
      <c r="H4" s="43"/>
      <c r="I4" s="48">
        <f>VLOOKUP($A4,unsortiert!$A$1:$O$22,COLUMN(),0)</f>
        <v>16</v>
      </c>
      <c r="J4" s="50">
        <f>VLOOKUP($A4,unsortiert!$A$1:$O$22,COLUMN(),0)</f>
        <v>230</v>
      </c>
      <c r="K4" s="48">
        <f>VLOOKUP($A4,unsortiert!$A$1:$O$22,COLUMN(),0)</f>
        <v>8274</v>
      </c>
      <c r="L4" s="43"/>
      <c r="M4" s="51">
        <f>VLOOKUP($A4,unsortiert!$A$1:$O$22,COLUMN(),0)</f>
        <v>13</v>
      </c>
      <c r="N4" s="50">
        <f>VLOOKUP($A4,unsortiert!$A$1:$O$22,COLUMN(),0)</f>
        <v>207</v>
      </c>
      <c r="O4" s="48">
        <f>VLOOKUP($A4,unsortiert!$A$1:$O$22,COLUMN(),0)</f>
        <v>8327</v>
      </c>
    </row>
    <row r="5" spans="1:15" ht="34.5" customHeight="1">
      <c r="A5" s="52">
        <v>4</v>
      </c>
      <c r="B5" s="48">
        <f>VLOOKUP($A5,unsortiert!$A$1:$O$22,COLUMN(),0)</f>
        <v>14</v>
      </c>
      <c r="C5" s="49" t="str">
        <f>VLOOKUP($A5,unsortiert!$A$1:$O$22,COLUMN(),0)</f>
        <v>Stadtverwaltung</v>
      </c>
      <c r="D5" s="43"/>
      <c r="E5" s="48">
        <f>VLOOKUP($A5,unsortiert!$A$1:$O$22,COLUMN(),0)</f>
        <v>24</v>
      </c>
      <c r="F5" s="50">
        <f>VLOOKUP($A5,unsortiert!$A$1:$O$22,COLUMN(),0)</f>
        <v>394</v>
      </c>
      <c r="G5" s="48">
        <f>VLOOKUP($A5,unsortiert!$A$1:$O$22,COLUMN(),0)</f>
        <v>14315</v>
      </c>
      <c r="H5" s="43"/>
      <c r="I5" s="48">
        <f>VLOOKUP($A5,unsortiert!$A$1:$O$22,COLUMN(),0)</f>
        <v>10</v>
      </c>
      <c r="J5" s="50">
        <f>VLOOKUP($A5,unsortiert!$A$1:$O$22,COLUMN(),0)</f>
        <v>168</v>
      </c>
      <c r="K5" s="48">
        <f>VLOOKUP($A5,unsortiert!$A$1:$O$22,COLUMN(),0)</f>
        <v>7205</v>
      </c>
      <c r="L5" s="43"/>
      <c r="M5" s="51">
        <f>VLOOKUP($A5,unsortiert!$A$1:$O$22,COLUMN(),0)</f>
        <v>14</v>
      </c>
      <c r="N5" s="50">
        <f>VLOOKUP($A5,unsortiert!$A$1:$O$22,COLUMN(),0)</f>
        <v>226</v>
      </c>
      <c r="O5" s="48">
        <f>VLOOKUP($A5,unsortiert!$A$1:$O$22,COLUMN(),0)</f>
        <v>7110</v>
      </c>
    </row>
    <row r="6" spans="1:15" ht="34.5" customHeight="1">
      <c r="A6" s="52">
        <v>5</v>
      </c>
      <c r="B6" s="48">
        <f>VLOOKUP($A6,unsortiert!$A$1:$O$22,COLUMN(),0)</f>
        <v>14</v>
      </c>
      <c r="C6" s="49" t="str">
        <f>VLOOKUP($A6,unsortiert!$A$1:$O$22,COLUMN(),0)</f>
        <v>Vorwerk &amp; Co. 2</v>
      </c>
      <c r="D6" s="43"/>
      <c r="E6" s="48">
        <f>VLOOKUP($A6,unsortiert!$A$1:$O$22,COLUMN(),0)</f>
        <v>18</v>
      </c>
      <c r="F6" s="50">
        <f>VLOOKUP($A6,unsortiert!$A$1:$O$22,COLUMN(),0)</f>
        <v>362</v>
      </c>
      <c r="G6" s="48">
        <f>VLOOKUP($A6,unsortiert!$A$1:$O$22,COLUMN(),0)</f>
        <v>15545</v>
      </c>
      <c r="H6" s="43"/>
      <c r="I6" s="48">
        <f>VLOOKUP($A6,unsortiert!$A$1:$O$22,COLUMN(),0)</f>
        <v>11</v>
      </c>
      <c r="J6" s="50">
        <f>VLOOKUP($A6,unsortiert!$A$1:$O$22,COLUMN(),0)</f>
        <v>194</v>
      </c>
      <c r="K6" s="48">
        <f>VLOOKUP($A6,unsortiert!$A$1:$O$22,COLUMN(),0)</f>
        <v>7835</v>
      </c>
      <c r="L6" s="43"/>
      <c r="M6" s="51">
        <f>VLOOKUP($A6,unsortiert!$A$1:$O$22,COLUMN(),0)</f>
        <v>7</v>
      </c>
      <c r="N6" s="50">
        <f>VLOOKUP($A6,unsortiert!$A$1:$O$22,COLUMN(),0)</f>
        <v>168</v>
      </c>
      <c r="O6" s="48">
        <f>VLOOKUP($A6,unsortiert!$A$1:$O$22,COLUMN(),0)</f>
        <v>7710</v>
      </c>
    </row>
    <row r="7" spans="1:15" ht="34.5" customHeight="1">
      <c r="A7" s="52">
        <v>6</v>
      </c>
      <c r="B7" s="48">
        <f>VLOOKUP($A7,unsortiert!$A$1:$O$22,COLUMN(),0)</f>
        <v>14</v>
      </c>
      <c r="C7" s="49" t="str">
        <f>VLOOKUP($A7,unsortiert!$A$1:$O$22,COLUMN(),0)</f>
        <v>Rainbow</v>
      </c>
      <c r="D7" s="43"/>
      <c r="E7" s="48">
        <f>VLOOKUP($A7,unsortiert!$A$1:$O$22,COLUMN(),0)</f>
        <v>14</v>
      </c>
      <c r="F7" s="50">
        <f>VLOOKUP($A7,unsortiert!$A$1:$O$22,COLUMN(),0)</f>
        <v>341</v>
      </c>
      <c r="G7" s="48">
        <f>VLOOKUP($A7,unsortiert!$A$1:$O$22,COLUMN(),0)</f>
        <v>15129</v>
      </c>
      <c r="H7" s="43"/>
      <c r="I7" s="48">
        <f>VLOOKUP($A7,unsortiert!$A$1:$O$22,COLUMN(),0)</f>
        <v>8</v>
      </c>
      <c r="J7" s="50">
        <f>VLOOKUP($A7,unsortiert!$A$1:$O$22,COLUMN(),0)</f>
        <v>179</v>
      </c>
      <c r="K7" s="48">
        <f>VLOOKUP($A7,unsortiert!$A$1:$O$22,COLUMN(),0)</f>
        <v>7696</v>
      </c>
      <c r="L7" s="43"/>
      <c r="M7" s="51">
        <f>VLOOKUP($A7,unsortiert!$A$1:$O$22,COLUMN(),0)</f>
        <v>6</v>
      </c>
      <c r="N7" s="50">
        <f>VLOOKUP($A7,unsortiert!$A$1:$O$22,COLUMN(),0)</f>
        <v>162</v>
      </c>
      <c r="O7" s="48">
        <f>VLOOKUP($A7,unsortiert!$A$1:$O$22,COLUMN(),0)</f>
        <v>7433</v>
      </c>
    </row>
    <row r="8" spans="1:15" ht="34.5" customHeight="1">
      <c r="A8" s="52">
        <v>7</v>
      </c>
      <c r="B8" s="48">
        <f>VLOOKUP($A8,unsortiert!$A$1:$O$22,COLUMN(),0)</f>
        <v>14</v>
      </c>
      <c r="C8" s="49" t="str">
        <f>VLOOKUP($A8,unsortiert!$A$1:$O$22,COLUMN(),0)</f>
        <v>Schmersal</v>
      </c>
      <c r="D8" s="43"/>
      <c r="E8" s="48">
        <f>VLOOKUP($A8,unsortiert!$A$1:$O$22,COLUMN(),0)</f>
        <v>10</v>
      </c>
      <c r="F8" s="50">
        <f>VLOOKUP($A8,unsortiert!$A$1:$O$22,COLUMN(),0)</f>
        <v>288</v>
      </c>
      <c r="G8" s="48">
        <f>VLOOKUP($A8,unsortiert!$A$1:$O$22,COLUMN(),0)</f>
        <v>11619</v>
      </c>
      <c r="H8" s="43"/>
      <c r="I8" s="48">
        <f>VLOOKUP($A8,unsortiert!$A$1:$O$22,COLUMN(),0)</f>
        <v>5</v>
      </c>
      <c r="J8" s="50">
        <f>VLOOKUP($A8,unsortiert!$A$1:$O$22,COLUMN(),0)</f>
        <v>154</v>
      </c>
      <c r="K8" s="48">
        <f>VLOOKUP($A8,unsortiert!$A$1:$O$22,COLUMN(),0)</f>
        <v>5398</v>
      </c>
      <c r="L8" s="43"/>
      <c r="M8" s="51">
        <f>VLOOKUP($A8,unsortiert!$A$1:$O$22,COLUMN(),0)</f>
        <v>5</v>
      </c>
      <c r="N8" s="50">
        <f>VLOOKUP($A8,unsortiert!$A$1:$O$22,COLUMN(),0)</f>
        <v>134</v>
      </c>
      <c r="O8" s="48">
        <f>VLOOKUP($A8,unsortiert!$A$1:$O$22,COLUMN(),0)</f>
        <v>6221</v>
      </c>
    </row>
    <row r="9" spans="1:15" ht="34.5" customHeight="1">
      <c r="A9" s="52">
        <v>8</v>
      </c>
      <c r="B9" s="48">
        <f>VLOOKUP($A9,unsortiert!$A$1:$O$22,COLUMN(),0)</f>
        <v>14</v>
      </c>
      <c r="C9" s="49" t="str">
        <f>VLOOKUP($A9,unsortiert!$A$1:$O$22,COLUMN(),0)</f>
        <v>SSG Wuppertal 2</v>
      </c>
      <c r="D9" s="43"/>
      <c r="E9" s="48">
        <f>VLOOKUP($A9,unsortiert!$A$1:$O$22,COLUMN(),0)</f>
        <v>7</v>
      </c>
      <c r="F9" s="50">
        <f>VLOOKUP($A9,unsortiert!$A$1:$O$22,COLUMN(),0)</f>
        <v>279</v>
      </c>
      <c r="G9" s="48">
        <f>VLOOKUP($A9,unsortiert!$A$1:$O$22,COLUMN(),0)</f>
        <v>14173</v>
      </c>
      <c r="H9" s="43"/>
      <c r="I9" s="48">
        <f>VLOOKUP($A9,unsortiert!$A$1:$O$22,COLUMN(),0)</f>
        <v>4</v>
      </c>
      <c r="J9" s="50">
        <f>VLOOKUP($A9,unsortiert!$A$1:$O$22,COLUMN(),0)</f>
        <v>143</v>
      </c>
      <c r="K9" s="48">
        <f>VLOOKUP($A9,unsortiert!$A$1:$O$22,COLUMN(),0)</f>
        <v>7184</v>
      </c>
      <c r="L9" s="43"/>
      <c r="M9" s="51">
        <f>VLOOKUP($A9,unsortiert!$A$1:$O$22,COLUMN(),0)</f>
        <v>3</v>
      </c>
      <c r="N9" s="50">
        <f>VLOOKUP($A9,unsortiert!$A$1:$O$22,COLUMN(),0)</f>
        <v>136</v>
      </c>
      <c r="O9" s="48">
        <f>VLOOKUP($A9,unsortiert!$A$1:$O$22,COLUMN(),0)</f>
        <v>6989</v>
      </c>
    </row>
    <row r="10" spans="1:15" ht="34.5" customHeight="1">
      <c r="A10" s="52">
        <v>9</v>
      </c>
      <c r="B10" s="48">
        <f>VLOOKUP($A10,unsortiert!$A$1:$O$22,COLUMN(),0)</f>
        <v>0</v>
      </c>
      <c r="C10" s="49" t="str">
        <f>VLOOKUP($A10,unsortiert!$A$1:$O$22,COLUMN(),0)</f>
        <v>Grünsiegel</v>
      </c>
      <c r="D10" s="43"/>
      <c r="E10" s="48">
        <f>VLOOKUP($A10,unsortiert!$A$1:$O$22,COLUMN(),0)</f>
        <v>0</v>
      </c>
      <c r="F10" s="50">
        <f>VLOOKUP($A10,unsortiert!$A$1:$O$22,COLUMN(),0)</f>
        <v>0</v>
      </c>
      <c r="G10" s="48">
        <f>VLOOKUP($A10,unsortiert!$A$1:$O$22,COLUMN(),0)</f>
        <v>0</v>
      </c>
      <c r="H10" s="43"/>
      <c r="I10" s="48">
        <f>VLOOKUP($A10,unsortiert!$A$1:$O$22,COLUMN(),0)</f>
        <v>0</v>
      </c>
      <c r="J10" s="50">
        <f>VLOOKUP($A10,unsortiert!$A$1:$O$22,COLUMN(),0)</f>
        <v>0</v>
      </c>
      <c r="K10" s="48">
        <f>VLOOKUP($A10,unsortiert!$A$1:$O$22,COLUMN(),0)</f>
        <v>0</v>
      </c>
      <c r="L10" s="43"/>
      <c r="M10" s="51">
        <f>VLOOKUP($A10,unsortiert!$A$1:$O$22,COLUMN(),0)</f>
        <v>0</v>
      </c>
      <c r="N10" s="50">
        <f>VLOOKUP($A10,unsortiert!$A$1:$O$22,COLUMN(),0)</f>
        <v>0</v>
      </c>
      <c r="O10" s="48">
        <f>VLOOKUP($A10,unsortiert!$A$1:$O$22,COLUMN(),0)</f>
        <v>0</v>
      </c>
    </row>
  </sheetData>
  <sheetProtection sort="0"/>
  <conditionalFormatting sqref="O2:O10">
    <cfRule type="expression" priority="1" dxfId="2" stopIfTrue="1">
      <formula>O2=TABELLE!#REF!</formula>
    </cfRule>
    <cfRule type="expression" priority="2" dxfId="1" stopIfTrue="1">
      <formula>O2=TABELLE!#REF!</formula>
    </cfRule>
    <cfRule type="expression" priority="3" dxfId="0" stopIfTrue="1">
      <formula>TABELLE!#REF!&gt;S2</formula>
    </cfRule>
  </conditionalFormatting>
  <conditionalFormatting sqref="K2:K10">
    <cfRule type="expression" priority="4" dxfId="2" stopIfTrue="1">
      <formula>K2=TABELLE!#REF!</formula>
    </cfRule>
    <cfRule type="expression" priority="5" dxfId="1" stopIfTrue="1">
      <formula>K2=TABELLE!#REF!</formula>
    </cfRule>
    <cfRule type="expression" priority="6" dxfId="0" stopIfTrue="1">
      <formula>F2&gt;TABELLE!#REF!</formula>
    </cfRule>
  </conditionalFormatting>
  <conditionalFormatting sqref="C2:C10">
    <cfRule type="expression" priority="7" dxfId="2" stopIfTrue="1">
      <formula>C2=TABELLE!#REF!</formula>
    </cfRule>
    <cfRule type="expression" priority="8" dxfId="1" stopIfTrue="1">
      <formula>C2=TABELLE!#REF!</formula>
    </cfRule>
    <cfRule type="expression" priority="9" dxfId="0" stopIfTrue="1">
      <formula>TABELLE!#REF!&gt;B2</formula>
    </cfRule>
  </conditionalFormatting>
  <printOptions horizontalCentered="1" verticalCentered="1"/>
  <pageMargins left="0.5118055555555555" right="0.5118055555555555" top="0.7875" bottom="0.7875" header="0.31527777777777777" footer="0.31527777777777777"/>
  <pageSetup horizontalDpi="300" verticalDpi="300" orientation="landscape" paperSize="9"/>
  <headerFooter alignWithMargins="0">
    <oddHeader>&amp;C&amp;Z&amp;F</oddHeader>
    <oddFooter xml:space="preserve">&amp;CErstellt von Olbricht Burkhard &amp;D&amp;R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Olbricht Burkhard</dc:creator>
  <cp:keywords/>
  <dc:description/>
  <cp:lastModifiedBy>Klaus</cp:lastModifiedBy>
  <cp:lastPrinted>2022-04-07T09:05:06Z</cp:lastPrinted>
  <dcterms:created xsi:type="dcterms:W3CDTF">2018-01-29T13:03:14Z</dcterms:created>
  <dcterms:modified xsi:type="dcterms:W3CDTF">2022-04-07T09:05:26Z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